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.sharepoint.com/ContabilidadII/Documentos compartidos/BACKUP JUANA DE JESUS/ESCRITORIO/EJECUCION PRESUPUESTARIA 2021-2022/2022/"/>
    </mc:Choice>
  </mc:AlternateContent>
  <xr:revisionPtr revIDLastSave="20" documentId="13_ncr:1_{9B17F850-63E1-470C-ADBD-C0A0D3619120}" xr6:coauthVersionLast="47" xr6:coauthVersionMax="47" xr10:uidLastSave="{57A50938-3893-4B74-8598-A6F9CB13DB68}"/>
  <bookViews>
    <workbookView xWindow="-120" yWindow="-120" windowWidth="20730" windowHeight="11160" activeTab="1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'!$A$1:$R$85</definedName>
    <definedName name="_xlnm.Print_Area" localSheetId="2">'P3 Ejecucion 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2" l="1"/>
  <c r="O26" i="2"/>
  <c r="O22" i="2"/>
  <c r="M25" i="3"/>
  <c r="M28" i="3"/>
  <c r="M21" i="3"/>
  <c r="M84" i="3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12" i="2"/>
  <c r="N21" i="2"/>
  <c r="N35" i="2"/>
  <c r="N26" i="2"/>
  <c r="P19" i="3"/>
  <c r="M26" i="2"/>
  <c r="M37" i="2"/>
  <c r="M24" i="2"/>
  <c r="L26" i="2"/>
  <c r="L85" i="2" s="1"/>
  <c r="L37" i="2"/>
  <c r="L35" i="2"/>
  <c r="L23" i="2"/>
  <c r="L24" i="2"/>
  <c r="O85" i="2"/>
  <c r="M85" i="2"/>
  <c r="I25" i="3"/>
  <c r="I28" i="3"/>
  <c r="I36" i="3"/>
  <c r="I21" i="3"/>
  <c r="I24" i="3"/>
  <c r="I58" i="3"/>
  <c r="I34" i="3"/>
  <c r="I32" i="3"/>
  <c r="I26" i="3"/>
  <c r="I29" i="3"/>
  <c r="D84" i="3"/>
  <c r="P76" i="3"/>
  <c r="P77" i="3"/>
  <c r="P78" i="3"/>
  <c r="P79" i="3"/>
  <c r="P80" i="3"/>
  <c r="P81" i="3"/>
  <c r="P82" i="3"/>
  <c r="P83" i="3"/>
  <c r="E84" i="3"/>
  <c r="F84" i="3"/>
  <c r="G84" i="3"/>
  <c r="H84" i="3"/>
  <c r="I84" i="3"/>
  <c r="J84" i="3"/>
  <c r="K84" i="3"/>
  <c r="L84" i="3"/>
  <c r="N84" i="3"/>
  <c r="O84" i="3"/>
  <c r="G85" i="2"/>
  <c r="H85" i="2"/>
  <c r="I85" i="2"/>
  <c r="J85" i="2"/>
  <c r="K85" i="2"/>
  <c r="P85" i="2"/>
  <c r="Q85" i="2"/>
  <c r="F85" i="2"/>
  <c r="H30" i="3"/>
  <c r="H36" i="3"/>
  <c r="H34" i="3"/>
  <c r="H25" i="3"/>
  <c r="H28" i="3"/>
  <c r="H26" i="3"/>
  <c r="H20" i="3"/>
  <c r="H26" i="2"/>
  <c r="H21" i="2"/>
  <c r="I37" i="2"/>
  <c r="I31" i="2"/>
  <c r="I25" i="2"/>
  <c r="I35" i="2"/>
  <c r="I33" i="2"/>
  <c r="I27" i="2"/>
  <c r="I26" i="2"/>
  <c r="I24" i="2"/>
  <c r="N85" i="2" l="1"/>
  <c r="H25" i="2"/>
  <c r="P12" i="3"/>
  <c r="P13" i="3"/>
  <c r="P14" i="3"/>
  <c r="P15" i="3"/>
  <c r="P16" i="3"/>
  <c r="P17" i="3"/>
  <c r="P18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1" i="3"/>
  <c r="G26" i="2"/>
  <c r="F26" i="2"/>
  <c r="R85" i="2" l="1"/>
  <c r="P84" i="3"/>
  <c r="B85" i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<sst xmlns="http://schemas.openxmlformats.org/spreadsheetml/2006/main" count="277" uniqueCount="101">
  <si>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</si>
  <si>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</si>
  <si>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</si>
  <si>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</si>
  <si>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</si>
  <si>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</si>
  <si>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</si>
  <si>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</si>
  <si>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</si>
  <si>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</si>
  <si>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</si>
  <si>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</si>
  <si>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</si>
  <si>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</si>
  <si>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</si>
  <si>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</si>
  <si>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</si>
  <si>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</si>
  <si>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</si>
  <si>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</si>
  <si>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</si>
  <si>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</si>
  <si>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</si>
  <si>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</si>
  <si>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</si>
  <si>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</si>
  <si>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</si>
  <si>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</si>
  <si>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</si>
  <si>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</si>
  <si>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</si>
  <si>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</si>
  <si>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</si>
  <si>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</si>
  <si>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</si>
  <si>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</si>
  <si>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</si>
  <si>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</si>
  <si>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</si>
  <si>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</si>
  <si>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</si>
  <si>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</si>
  <si>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</si>
  <si>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</si>
  <si>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</si>
  <si>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</si>
  <si>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</si>
  <si>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</si>
  <si>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</si>
  <si>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</si>
  <si>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</si>
  <si>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</si>
  <si>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</si>
  <si>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</si>
  <si>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</si>
  <si>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</si>
  <si>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</si>
  <si>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</si>
  <si>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</si>
  <si>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</si>
  <si>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</si>
  <si>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</si>
  <si>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</si>
  <si>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</si>
  <si>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</si>
  <si>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</si>
  <si>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</si>
  <si>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</si>
  <si>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</si>
  <si>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</si>
  <si>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</si>
  <si>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</si>
  <si>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</si>
  <si>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</si>
  <si>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</si>
  <si>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</si>
  <si>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</si>
  <si>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</si>
  <si>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</si>
  <si>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</si>
  <si>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</si>
  <si>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</si>
  <si>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</si>
  <si>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</si>
  <si>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</si>
  <si>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</si>
  <si>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</si>
  <si>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</si>
  <si>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</si>
  <si>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</si>
  <si>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</si>
  <si>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</si>
  <si>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</si>
  <si>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</si>
  <si>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</si>
  <si>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</si>
  <si>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</si>
  <si>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</si>
  <si>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</si>
  <si>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Ministerio de Educación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</si>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</sst>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3" fontId="0" fillId="0" borderId="0" xfId="1" applyFont="1"/>
    <xf numFmtId="43" fontId="3" fillId="0" borderId="1" xfId="1" applyFont="1" applyBorder="1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3" fillId="0" borderId="0" xfId="1" applyFont="1" applyBorder="1"/>
    <xf numFmtId="43" fontId="0" fillId="0" borderId="0" xfId="1" applyFont="1" applyBorder="1"/>
    <xf numFmtId="43" fontId="2" fillId="4" borderId="3" xfId="1" applyFont="1" applyFill="1" applyBorder="1" applyAlignment="1">
      <alignment horizontal="center"/>
    </xf>
    <xf numFmtId="43" fontId="0" fillId="0" borderId="7" xfId="1" applyFont="1" applyBorder="1"/>
    <xf numFmtId="43" fontId="2" fillId="4" borderId="8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/>
    </xf>
    <xf numFmtId="43" fontId="2" fillId="4" borderId="3" xfId="1" applyFont="1" applyFill="1" applyBorder="1" applyAlignment="1">
      <alignment horizontal="center" vertical="center"/>
    </xf>
    <xf numFmtId="164" fontId="2" fillId="2" borderId="2" xfId="0" applyNumberFormat="1" applyFont="1" applyFill="1" applyBorder="1"/>
    <xf numFmtId="43" fontId="2" fillId="2" borderId="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1158875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45426" y="523875"/>
          <a:ext cx="1917699" cy="70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847726</xdr:colOff>
      <xdr:row>2</xdr:row>
      <xdr:rowOff>266700</xdr:rowOff>
    </xdr:from>
    <xdr:to>
      <xdr:col>2</xdr:col>
      <xdr:colOff>825500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B75BCB-DD2F-4657-BC46-6BB0AE10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2101" y="647700"/>
          <a:ext cx="1517649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704850</xdr:colOff>
      <xdr:row>2</xdr:row>
      <xdr:rowOff>266700</xdr:rowOff>
    </xdr:from>
    <xdr:to>
      <xdr:col>16</xdr:col>
      <xdr:colOff>844549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FCC6D6-2F1C-49B9-AB06-6F68E57C3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7050" y="647700"/>
          <a:ext cx="1409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698501</xdr:colOff>
      <xdr:row>2</xdr:row>
      <xdr:rowOff>282575</xdr:rowOff>
    </xdr:from>
    <xdr:to>
      <xdr:col>15</xdr:col>
      <xdr:colOff>206374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1CDA5E-9F58-4AA9-86D8-33C011B9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0626" y="663575"/>
          <a:ext cx="17144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93"/>
  <sheetViews>
    <sheetView showGridLines="0" view="pageBreakPreview" topLeftCell="A85" zoomScale="60" zoomScaleNormal="100" workbookViewId="0">
      <selection activeCell="B85" sqref="B85:C85"/>
    </sheetView>
  </sheetViews>
  <sheetFormatPr baseColWidth="10" defaultColWidth="11.42578125" defaultRowHeight="15" x14ac:dyDescent="0.25"/>
  <cols>
    <col min="1" max="1" width="105.85546875" customWidth="1"/>
    <col min="2" max="2" width="23" style="25" bestFit="1" customWidth="1"/>
    <col min="3" max="3" width="19.85546875" customWidth="1"/>
  </cols>
  <sheetData>
    <row r="3" spans="1:14" ht="28.5" customHeight="1" x14ac:dyDescent="0.25">
      <c r="A3" s="35" t="s">
        <v>99</v>
      </c>
      <c r="B3" s="36"/>
      <c r="C3" s="36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1" customHeight="1" x14ac:dyDescent="0.25">
      <c r="A4" s="33" t="s">
        <v>98</v>
      </c>
      <c r="B4" s="34"/>
      <c r="C4" s="34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x14ac:dyDescent="0.25">
      <c r="A5" s="43" t="s">
        <v>100</v>
      </c>
      <c r="B5" s="44"/>
      <c r="C5" s="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 customHeight="1" x14ac:dyDescent="0.25">
      <c r="A6" s="37" t="s">
        <v>76</v>
      </c>
      <c r="B6" s="38"/>
      <c r="C6" s="3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 customHeight="1" x14ac:dyDescent="0.25">
      <c r="A7" s="37" t="s">
        <v>77</v>
      </c>
      <c r="B7" s="38"/>
      <c r="C7" s="38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4" ht="15" customHeight="1" x14ac:dyDescent="0.25">
      <c r="A9" s="39" t="s">
        <v>66</v>
      </c>
      <c r="B9" s="40" t="s">
        <v>94</v>
      </c>
      <c r="C9" s="41" t="s">
        <v>93</v>
      </c>
      <c r="D9" s="6"/>
    </row>
    <row r="10" spans="1:14" ht="23.25" customHeight="1" x14ac:dyDescent="0.25">
      <c r="A10" s="39"/>
      <c r="B10" s="40"/>
      <c r="C10" s="42"/>
      <c r="D10" s="6"/>
    </row>
    <row r="11" spans="1:14" x14ac:dyDescent="0.25">
      <c r="A11" s="1" t="s">
        <v>0</v>
      </c>
      <c r="B11" s="2"/>
      <c r="C11" s="2"/>
      <c r="D11" s="6"/>
    </row>
    <row r="12" spans="1:14" x14ac:dyDescent="0.25">
      <c r="A12" s="3" t="s">
        <v>1</v>
      </c>
      <c r="B12" s="19"/>
      <c r="C12" s="19"/>
      <c r="D12" s="6"/>
    </row>
    <row r="13" spans="1:14" x14ac:dyDescent="0.25">
      <c r="A13" s="4" t="s">
        <v>2</v>
      </c>
      <c r="B13" s="19">
        <v>0</v>
      </c>
      <c r="C13" s="19">
        <v>0</v>
      </c>
      <c r="D13" s="6"/>
    </row>
    <row r="14" spans="1:14" x14ac:dyDescent="0.25">
      <c r="A14" s="4" t="s">
        <v>3</v>
      </c>
      <c r="B14" s="19"/>
      <c r="C14" s="19">
        <v>0</v>
      </c>
      <c r="D14" s="6"/>
    </row>
    <row r="15" spans="1:14" x14ac:dyDescent="0.25">
      <c r="A15" s="4" t="s">
        <v>4</v>
      </c>
      <c r="B15" s="19"/>
      <c r="C15" s="19">
        <v>0</v>
      </c>
      <c r="D15" s="6"/>
    </row>
    <row r="16" spans="1:14" x14ac:dyDescent="0.25">
      <c r="A16" s="4" t="s">
        <v>5</v>
      </c>
      <c r="B16" s="19"/>
      <c r="C16" s="19">
        <v>0</v>
      </c>
      <c r="D16" s="6"/>
    </row>
    <row r="17" spans="1:4" x14ac:dyDescent="0.25">
      <c r="A17" s="4" t="s">
        <v>6</v>
      </c>
      <c r="B17" s="19"/>
      <c r="C17" s="19">
        <v>0</v>
      </c>
      <c r="D17" s="6"/>
    </row>
    <row r="18" spans="1:4" x14ac:dyDescent="0.25">
      <c r="A18" s="3" t="s">
        <v>7</v>
      </c>
      <c r="B18" s="19"/>
      <c r="C18" s="19">
        <v>0</v>
      </c>
      <c r="D18" s="6"/>
    </row>
    <row r="19" spans="1:4" x14ac:dyDescent="0.25">
      <c r="A19" s="4" t="s">
        <v>8</v>
      </c>
      <c r="B19" s="19">
        <v>17100000</v>
      </c>
      <c r="C19" s="19"/>
      <c r="D19" s="6"/>
    </row>
    <row r="20" spans="1:4" x14ac:dyDescent="0.25">
      <c r="A20" s="4" t="s">
        <v>9</v>
      </c>
      <c r="B20" s="19">
        <v>20964459</v>
      </c>
      <c r="C20" s="19"/>
      <c r="D20" s="6"/>
    </row>
    <row r="21" spans="1:4" x14ac:dyDescent="0.25">
      <c r="A21" s="4" t="s">
        <v>10</v>
      </c>
      <c r="B21" s="19">
        <v>6944000</v>
      </c>
      <c r="C21" s="19"/>
      <c r="D21" s="6"/>
    </row>
    <row r="22" spans="1:4" x14ac:dyDescent="0.25">
      <c r="A22" s="4" t="s">
        <v>11</v>
      </c>
      <c r="B22" s="19">
        <v>252401800</v>
      </c>
      <c r="C22" s="19"/>
      <c r="D22" s="6"/>
    </row>
    <row r="23" spans="1:4" x14ac:dyDescent="0.25">
      <c r="A23" s="4" t="s">
        <v>12</v>
      </c>
      <c r="B23" s="19">
        <v>1736000</v>
      </c>
      <c r="C23" s="19"/>
    </row>
    <row r="24" spans="1:4" x14ac:dyDescent="0.25">
      <c r="A24" s="4" t="s">
        <v>13</v>
      </c>
      <c r="B24" s="19">
        <v>96406545.209999993</v>
      </c>
      <c r="C24" s="19"/>
    </row>
    <row r="25" spans="1:4" x14ac:dyDescent="0.25">
      <c r="A25" s="4" t="s">
        <v>14</v>
      </c>
      <c r="B25" s="19">
        <v>13800000</v>
      </c>
      <c r="C25" s="19"/>
    </row>
    <row r="26" spans="1:4" x14ac:dyDescent="0.25">
      <c r="A26" s="4" t="s">
        <v>15</v>
      </c>
      <c r="B26" s="19">
        <v>729391222.00999999</v>
      </c>
      <c r="C26" s="19"/>
    </row>
    <row r="27" spans="1:4" x14ac:dyDescent="0.25">
      <c r="A27" s="4" t="s">
        <v>16</v>
      </c>
      <c r="B27" s="19">
        <v>21215000</v>
      </c>
      <c r="C27" s="19"/>
    </row>
    <row r="28" spans="1:4" x14ac:dyDescent="0.25">
      <c r="A28" s="3" t="s">
        <v>17</v>
      </c>
      <c r="B28" s="19"/>
      <c r="C28" s="19">
        <v>0</v>
      </c>
    </row>
    <row r="29" spans="1:4" x14ac:dyDescent="0.25">
      <c r="A29" s="4" t="s">
        <v>18</v>
      </c>
      <c r="B29" s="19">
        <v>21500000</v>
      </c>
      <c r="C29" s="19"/>
    </row>
    <row r="30" spans="1:4" x14ac:dyDescent="0.25">
      <c r="A30" s="4" t="s">
        <v>19</v>
      </c>
      <c r="B30" s="19">
        <v>29020200</v>
      </c>
      <c r="C30" s="19"/>
    </row>
    <row r="31" spans="1:4" x14ac:dyDescent="0.25">
      <c r="A31" s="4" t="s">
        <v>20</v>
      </c>
      <c r="B31" s="19">
        <v>33029690</v>
      </c>
      <c r="C31" s="19"/>
    </row>
    <row r="32" spans="1:4" x14ac:dyDescent="0.25">
      <c r="A32" s="4" t="s">
        <v>21</v>
      </c>
      <c r="B32" s="19">
        <v>4300000</v>
      </c>
      <c r="C32" s="19"/>
    </row>
    <row r="33" spans="1:3" x14ac:dyDescent="0.25">
      <c r="A33" s="4" t="s">
        <v>22</v>
      </c>
      <c r="B33" s="19">
        <v>9300000</v>
      </c>
      <c r="C33" s="19"/>
    </row>
    <row r="34" spans="1:3" x14ac:dyDescent="0.25">
      <c r="A34" s="4" t="s">
        <v>23</v>
      </c>
      <c r="B34" s="19"/>
      <c r="C34" s="19">
        <v>0</v>
      </c>
    </row>
    <row r="35" spans="1:3" x14ac:dyDescent="0.25">
      <c r="A35" s="4" t="s">
        <v>24</v>
      </c>
      <c r="B35" s="19">
        <v>74400000</v>
      </c>
      <c r="C35" s="19"/>
    </row>
    <row r="36" spans="1:3" x14ac:dyDescent="0.25">
      <c r="A36" s="4" t="s">
        <v>25</v>
      </c>
      <c r="B36" s="19"/>
      <c r="C36" s="19"/>
    </row>
    <row r="37" spans="1:3" x14ac:dyDescent="0.25">
      <c r="A37" s="4" t="s">
        <v>26</v>
      </c>
      <c r="B37" s="19">
        <v>66190778.729999997</v>
      </c>
      <c r="C37" s="19">
        <v>0</v>
      </c>
    </row>
    <row r="38" spans="1:3" x14ac:dyDescent="0.25">
      <c r="A38" s="3" t="s">
        <v>27</v>
      </c>
      <c r="B38" s="19"/>
      <c r="C38" s="19">
        <v>0</v>
      </c>
    </row>
    <row r="39" spans="1:3" x14ac:dyDescent="0.25">
      <c r="A39" s="4" t="s">
        <v>28</v>
      </c>
      <c r="B39" s="19"/>
      <c r="C39" s="19">
        <v>0</v>
      </c>
    </row>
    <row r="40" spans="1:3" x14ac:dyDescent="0.25">
      <c r="A40" s="4" t="s">
        <v>29</v>
      </c>
      <c r="B40" s="19"/>
      <c r="C40" s="19">
        <v>0</v>
      </c>
    </row>
    <row r="41" spans="1:3" x14ac:dyDescent="0.25">
      <c r="A41" s="4" t="s">
        <v>30</v>
      </c>
      <c r="B41" s="19"/>
      <c r="C41" s="19">
        <v>0</v>
      </c>
    </row>
    <row r="42" spans="1:3" x14ac:dyDescent="0.25">
      <c r="A42" s="4" t="s">
        <v>31</v>
      </c>
      <c r="B42" s="19"/>
      <c r="C42" s="19">
        <v>0</v>
      </c>
    </row>
    <row r="43" spans="1:3" x14ac:dyDescent="0.25">
      <c r="A43" s="4" t="s">
        <v>32</v>
      </c>
      <c r="B43" s="19"/>
      <c r="C43" s="19">
        <v>0</v>
      </c>
    </row>
    <row r="44" spans="1:3" x14ac:dyDescent="0.25">
      <c r="A44" s="4" t="s">
        <v>33</v>
      </c>
      <c r="B44" s="19"/>
      <c r="C44" s="19">
        <v>0</v>
      </c>
    </row>
    <row r="45" spans="1:3" x14ac:dyDescent="0.25">
      <c r="A45" s="4" t="s">
        <v>34</v>
      </c>
      <c r="B45" s="19"/>
      <c r="C45" s="19">
        <v>0</v>
      </c>
    </row>
    <row r="46" spans="1:3" x14ac:dyDescent="0.25">
      <c r="A46" s="4" t="s">
        <v>35</v>
      </c>
      <c r="B46" s="19"/>
      <c r="C46" s="19">
        <v>0</v>
      </c>
    </row>
    <row r="47" spans="1:3" x14ac:dyDescent="0.25">
      <c r="A47" s="3" t="s">
        <v>36</v>
      </c>
      <c r="B47" s="19"/>
      <c r="C47" s="19">
        <v>0</v>
      </c>
    </row>
    <row r="48" spans="1:3" x14ac:dyDescent="0.25">
      <c r="A48" s="4" t="s">
        <v>37</v>
      </c>
      <c r="B48" s="19"/>
      <c r="C48" s="19">
        <v>0</v>
      </c>
    </row>
    <row r="49" spans="1:3" x14ac:dyDescent="0.25">
      <c r="A49" s="4" t="s">
        <v>38</v>
      </c>
      <c r="B49" s="19"/>
      <c r="C49" s="19">
        <v>0</v>
      </c>
    </row>
    <row r="50" spans="1:3" x14ac:dyDescent="0.25">
      <c r="A50" s="4" t="s">
        <v>39</v>
      </c>
      <c r="B50" s="19"/>
      <c r="C50" s="19">
        <v>0</v>
      </c>
    </row>
    <row r="51" spans="1:3" x14ac:dyDescent="0.25">
      <c r="A51" s="4" t="s">
        <v>40</v>
      </c>
      <c r="B51" s="19"/>
      <c r="C51" s="19">
        <v>0</v>
      </c>
    </row>
    <row r="52" spans="1:3" x14ac:dyDescent="0.25">
      <c r="A52" s="4" t="s">
        <v>41</v>
      </c>
      <c r="B52" s="19"/>
      <c r="C52" s="19">
        <v>0</v>
      </c>
    </row>
    <row r="53" spans="1:3" x14ac:dyDescent="0.25">
      <c r="A53" s="4" t="s">
        <v>42</v>
      </c>
      <c r="B53" s="19"/>
      <c r="C53" s="19">
        <v>0</v>
      </c>
    </row>
    <row r="54" spans="1:3" x14ac:dyDescent="0.25">
      <c r="A54" s="3" t="s">
        <v>43</v>
      </c>
      <c r="B54" s="19"/>
      <c r="C54" s="19">
        <v>0</v>
      </c>
    </row>
    <row r="55" spans="1:3" x14ac:dyDescent="0.25">
      <c r="A55" s="4" t="s">
        <v>44</v>
      </c>
      <c r="B55" s="19">
        <v>13650000</v>
      </c>
      <c r="C55" s="19"/>
    </row>
    <row r="56" spans="1:3" x14ac:dyDescent="0.25">
      <c r="A56" s="4" t="s">
        <v>45</v>
      </c>
      <c r="B56" s="19">
        <v>3144000</v>
      </c>
      <c r="C56" s="19"/>
    </row>
    <row r="57" spans="1:3" x14ac:dyDescent="0.25">
      <c r="A57" s="4" t="s">
        <v>46</v>
      </c>
      <c r="B57" s="19">
        <v>4800000</v>
      </c>
      <c r="C57" s="19"/>
    </row>
    <row r="58" spans="1:3" x14ac:dyDescent="0.25">
      <c r="A58" s="4" t="s">
        <v>47</v>
      </c>
      <c r="B58" s="19">
        <v>35000000</v>
      </c>
      <c r="C58" s="19"/>
    </row>
    <row r="59" spans="1:3" x14ac:dyDescent="0.25">
      <c r="A59" s="4" t="s">
        <v>48</v>
      </c>
      <c r="B59" s="19">
        <v>1000000</v>
      </c>
      <c r="C59" s="19"/>
    </row>
    <row r="60" spans="1:3" x14ac:dyDescent="0.25">
      <c r="A60" s="4" t="s">
        <v>49</v>
      </c>
      <c r="B60" s="19"/>
      <c r="C60" s="19">
        <v>0</v>
      </c>
    </row>
    <row r="61" spans="1:3" x14ac:dyDescent="0.25">
      <c r="A61" s="4" t="s">
        <v>50</v>
      </c>
      <c r="B61" s="19"/>
      <c r="C61" s="19">
        <v>0</v>
      </c>
    </row>
    <row r="62" spans="1:3" x14ac:dyDescent="0.25">
      <c r="A62" s="4" t="s">
        <v>51</v>
      </c>
      <c r="B62" s="19">
        <v>800000</v>
      </c>
      <c r="C62" s="19"/>
    </row>
    <row r="63" spans="1:3" x14ac:dyDescent="0.25">
      <c r="A63" s="4" t="s">
        <v>52</v>
      </c>
      <c r="B63" s="19"/>
      <c r="C63" s="19">
        <v>0</v>
      </c>
    </row>
    <row r="64" spans="1:3" x14ac:dyDescent="0.25">
      <c r="A64" s="3" t="s">
        <v>53</v>
      </c>
      <c r="B64" s="19"/>
      <c r="C64" s="19">
        <v>0</v>
      </c>
    </row>
    <row r="65" spans="1:3" x14ac:dyDescent="0.25">
      <c r="A65" s="4" t="s">
        <v>54</v>
      </c>
      <c r="B65" s="19">
        <v>0</v>
      </c>
      <c r="C65" s="19">
        <v>0</v>
      </c>
    </row>
    <row r="66" spans="1:3" x14ac:dyDescent="0.25">
      <c r="A66" s="4" t="s">
        <v>55</v>
      </c>
      <c r="B66" s="19">
        <v>0</v>
      </c>
      <c r="C66" s="19">
        <v>0</v>
      </c>
    </row>
    <row r="67" spans="1:3" x14ac:dyDescent="0.25">
      <c r="A67" s="4" t="s">
        <v>56</v>
      </c>
      <c r="B67" s="19">
        <v>0</v>
      </c>
      <c r="C67" s="19">
        <v>0</v>
      </c>
    </row>
    <row r="68" spans="1:3" x14ac:dyDescent="0.25">
      <c r="A68" s="4" t="s">
        <v>57</v>
      </c>
      <c r="B68" s="19">
        <v>0</v>
      </c>
      <c r="C68" s="19">
        <v>0</v>
      </c>
    </row>
    <row r="69" spans="1:3" x14ac:dyDescent="0.25">
      <c r="A69" s="3" t="s">
        <v>58</v>
      </c>
      <c r="B69" s="19">
        <v>0</v>
      </c>
      <c r="C69" s="19">
        <v>0</v>
      </c>
    </row>
    <row r="70" spans="1:3" x14ac:dyDescent="0.25">
      <c r="A70" s="4" t="s">
        <v>59</v>
      </c>
      <c r="B70" s="19">
        <v>0</v>
      </c>
      <c r="C70" s="19">
        <v>0</v>
      </c>
    </row>
    <row r="71" spans="1:3" x14ac:dyDescent="0.25">
      <c r="A71" s="4" t="s">
        <v>60</v>
      </c>
      <c r="B71" s="19">
        <v>0</v>
      </c>
      <c r="C71" s="19">
        <v>0</v>
      </c>
    </row>
    <row r="72" spans="1:3" x14ac:dyDescent="0.25">
      <c r="A72" s="3" t="s">
        <v>61</v>
      </c>
      <c r="B72" s="19">
        <v>0</v>
      </c>
      <c r="C72" s="19">
        <v>0</v>
      </c>
    </row>
    <row r="73" spans="1:3" x14ac:dyDescent="0.25">
      <c r="A73" s="4" t="s">
        <v>62</v>
      </c>
      <c r="B73" s="19">
        <v>0</v>
      </c>
      <c r="C73" s="19">
        <v>0</v>
      </c>
    </row>
    <row r="74" spans="1:3" x14ac:dyDescent="0.25">
      <c r="A74" s="4" t="s">
        <v>63</v>
      </c>
      <c r="B74" s="19">
        <v>0</v>
      </c>
      <c r="C74" s="19">
        <v>0</v>
      </c>
    </row>
    <row r="75" spans="1:3" x14ac:dyDescent="0.25">
      <c r="A75" s="4" t="s">
        <v>64</v>
      </c>
      <c r="B75" s="19">
        <v>0</v>
      </c>
      <c r="C75" s="19">
        <v>0</v>
      </c>
    </row>
    <row r="76" spans="1:3" x14ac:dyDescent="0.25">
      <c r="A76" s="1" t="s">
        <v>67</v>
      </c>
      <c r="B76" s="19">
        <v>0</v>
      </c>
      <c r="C76" s="19">
        <v>0</v>
      </c>
    </row>
    <row r="77" spans="1:3" x14ac:dyDescent="0.25">
      <c r="A77" s="3" t="s">
        <v>68</v>
      </c>
      <c r="B77" s="19">
        <v>0</v>
      </c>
      <c r="C77" s="19">
        <v>0</v>
      </c>
    </row>
    <row r="78" spans="1:3" x14ac:dyDescent="0.25">
      <c r="A78" s="4" t="s">
        <v>69</v>
      </c>
      <c r="B78" s="19">
        <v>0</v>
      </c>
      <c r="C78" s="19">
        <v>0</v>
      </c>
    </row>
    <row r="79" spans="1:3" x14ac:dyDescent="0.25">
      <c r="A79" s="4" t="s">
        <v>70</v>
      </c>
      <c r="B79" s="19">
        <v>0</v>
      </c>
      <c r="C79" s="19">
        <v>0</v>
      </c>
    </row>
    <row r="80" spans="1:3" x14ac:dyDescent="0.25">
      <c r="A80" s="3" t="s">
        <v>71</v>
      </c>
      <c r="B80" s="19">
        <v>0</v>
      </c>
      <c r="C80" s="19">
        <v>0</v>
      </c>
    </row>
    <row r="81" spans="1:3" x14ac:dyDescent="0.25">
      <c r="A81" s="4" t="s">
        <v>72</v>
      </c>
      <c r="B81" s="19">
        <v>0</v>
      </c>
      <c r="C81" s="19">
        <v>0</v>
      </c>
    </row>
    <row r="82" spans="1:3" x14ac:dyDescent="0.25">
      <c r="A82" s="4" t="s">
        <v>73</v>
      </c>
      <c r="B82" s="19">
        <v>0</v>
      </c>
      <c r="C82" s="19">
        <v>0</v>
      </c>
    </row>
    <row r="83" spans="1:3" x14ac:dyDescent="0.25">
      <c r="A83" s="3" t="s">
        <v>74</v>
      </c>
      <c r="B83" s="19">
        <v>0</v>
      </c>
      <c r="C83" s="19">
        <v>0</v>
      </c>
    </row>
    <row r="84" spans="1:3" x14ac:dyDescent="0.25">
      <c r="A84" s="4" t="s">
        <v>75</v>
      </c>
      <c r="B84" s="19">
        <v>0</v>
      </c>
      <c r="C84" s="19">
        <v>0</v>
      </c>
    </row>
    <row r="85" spans="1:3" x14ac:dyDescent="0.25">
      <c r="A85" s="7" t="s">
        <v>65</v>
      </c>
      <c r="B85" s="32">
        <f>SUM(B12:B84)</f>
        <v>1456093694.95</v>
      </c>
      <c r="C85" s="31"/>
    </row>
    <row r="90" spans="1:3" ht="15.75" thickBot="1" x14ac:dyDescent="0.3"/>
    <row r="91" spans="1:3" ht="26.25" customHeight="1" thickBot="1" x14ac:dyDescent="0.3">
      <c r="A91" s="21" t="s">
        <v>95</v>
      </c>
    </row>
    <row r="92" spans="1:3" ht="33.75" customHeight="1" thickBot="1" x14ac:dyDescent="0.3">
      <c r="A92" s="22" t="s">
        <v>96</v>
      </c>
    </row>
    <row r="93" spans="1:3" ht="45.75" thickBot="1" x14ac:dyDescent="0.3">
      <c r="A93" s="23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68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96"/>
  <sheetViews>
    <sheetView showGridLines="0" tabSelected="1" topLeftCell="I76" zoomScale="106" zoomScaleNormal="106" workbookViewId="0">
      <selection activeCell="O85" sqref="O85"/>
    </sheetView>
  </sheetViews>
  <sheetFormatPr baseColWidth="10" defaultColWidth="11.42578125" defaultRowHeight="15" x14ac:dyDescent="0.25"/>
  <cols>
    <col min="3" max="3" width="93.7109375" bestFit="1" customWidth="1"/>
    <col min="4" max="4" width="31.28515625" bestFit="1" customWidth="1"/>
    <col min="5" max="5" width="21" customWidth="1"/>
    <col min="6" max="6" width="12" bestFit="1" customWidth="1"/>
    <col min="7" max="7" width="19.42578125" style="19" bestFit="1" customWidth="1"/>
    <col min="8" max="8" width="18.42578125" style="19" bestFit="1" customWidth="1"/>
    <col min="9" max="9" width="18" style="19" bestFit="1" customWidth="1"/>
    <col min="10" max="10" width="18.42578125" style="19" bestFit="1" customWidth="1"/>
    <col min="11" max="11" width="18" bestFit="1" customWidth="1"/>
    <col min="12" max="12" width="19" bestFit="1" customWidth="1"/>
    <col min="13" max="13" width="19.42578125" bestFit="1" customWidth="1"/>
    <col min="14" max="14" width="18" bestFit="1" customWidth="1"/>
    <col min="15" max="15" width="15.42578125" customWidth="1"/>
    <col min="16" max="16" width="19.140625" bestFit="1" customWidth="1"/>
    <col min="17" max="17" width="16.5703125" bestFit="1" customWidth="1"/>
    <col min="18" max="18" width="21.85546875" bestFit="1" customWidth="1"/>
  </cols>
  <sheetData>
    <row r="3" spans="3:19" ht="28.5" customHeight="1" x14ac:dyDescent="0.25">
      <c r="C3" s="35" t="s">
        <v>99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3:19" ht="21" customHeight="1" x14ac:dyDescent="0.25">
      <c r="C4" s="33" t="s">
        <v>98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x14ac:dyDescent="0.25">
      <c r="C5" s="43" t="s">
        <v>100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3:19" ht="15.75" customHeight="1" x14ac:dyDescent="0.25">
      <c r="C6" s="37" t="s">
        <v>92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19" ht="15.75" customHeight="1" x14ac:dyDescent="0.25">
      <c r="C7" s="38" t="s">
        <v>77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3:19" ht="25.5" customHeight="1" x14ac:dyDescent="0.25">
      <c r="C9" s="48" t="s">
        <v>66</v>
      </c>
      <c r="D9" s="49" t="s">
        <v>94</v>
      </c>
      <c r="E9" s="49" t="s">
        <v>93</v>
      </c>
      <c r="F9" s="45" t="s">
        <v>91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3:19" x14ac:dyDescent="0.25">
      <c r="C10" s="48"/>
      <c r="D10" s="50"/>
      <c r="E10" s="50"/>
      <c r="F10" s="13" t="s">
        <v>79</v>
      </c>
      <c r="G10" s="26" t="s">
        <v>80</v>
      </c>
      <c r="H10" s="26" t="s">
        <v>81</v>
      </c>
      <c r="I10" s="26" t="s">
        <v>82</v>
      </c>
      <c r="J10" s="29" t="s">
        <v>83</v>
      </c>
      <c r="K10" s="13" t="s">
        <v>84</v>
      </c>
      <c r="L10" s="15" t="s">
        <v>85</v>
      </c>
      <c r="M10" s="13" t="s">
        <v>86</v>
      </c>
      <c r="N10" s="13" t="s">
        <v>87</v>
      </c>
      <c r="O10" s="13" t="s">
        <v>88</v>
      </c>
      <c r="P10" s="13" t="s">
        <v>89</v>
      </c>
      <c r="Q10" s="15" t="s">
        <v>90</v>
      </c>
      <c r="R10" s="13" t="s">
        <v>78</v>
      </c>
    </row>
    <row r="11" spans="3:19" x14ac:dyDescent="0.25">
      <c r="C11" s="1" t="s">
        <v>0</v>
      </c>
      <c r="D11" s="2"/>
      <c r="E11" s="2"/>
      <c r="F11" s="2"/>
      <c r="G11" s="20"/>
      <c r="H11" s="20"/>
      <c r="I11" s="20"/>
      <c r="J11" s="20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4"/>
      <c r="L12" s="19"/>
      <c r="M12" s="19"/>
      <c r="R12" s="19">
        <f>SUM(F12:Q12)</f>
        <v>0</v>
      </c>
    </row>
    <row r="13" spans="3:19" x14ac:dyDescent="0.25">
      <c r="C13" s="4" t="s">
        <v>2</v>
      </c>
      <c r="D13" s="19">
        <v>0</v>
      </c>
      <c r="E13" s="19">
        <v>0</v>
      </c>
      <c r="L13" s="19"/>
      <c r="M13" s="19"/>
      <c r="R13" s="19">
        <f t="shared" ref="R13:R76" si="0">SUM(F13:Q13)</f>
        <v>0</v>
      </c>
    </row>
    <row r="14" spans="3:19" x14ac:dyDescent="0.25">
      <c r="C14" s="4" t="s">
        <v>3</v>
      </c>
      <c r="D14" s="19"/>
      <c r="E14" s="19">
        <v>0</v>
      </c>
      <c r="G14" s="27"/>
      <c r="L14" s="19"/>
      <c r="M14" s="19"/>
      <c r="R14" s="19">
        <f t="shared" si="0"/>
        <v>0</v>
      </c>
    </row>
    <row r="15" spans="3:19" x14ac:dyDescent="0.25">
      <c r="C15" s="4" t="s">
        <v>4</v>
      </c>
      <c r="D15" s="19"/>
      <c r="E15" s="19">
        <v>0</v>
      </c>
      <c r="L15" s="19"/>
      <c r="M15" s="19"/>
      <c r="R15" s="19">
        <f t="shared" si="0"/>
        <v>0</v>
      </c>
      <c r="S15" s="16"/>
    </row>
    <row r="16" spans="3:19" x14ac:dyDescent="0.25">
      <c r="C16" s="4" t="s">
        <v>5</v>
      </c>
      <c r="D16" s="19"/>
      <c r="E16" s="19">
        <v>0</v>
      </c>
      <c r="F16" s="19"/>
      <c r="K16" s="19"/>
      <c r="L16" s="19"/>
      <c r="M16" s="19"/>
      <c r="N16" s="19"/>
      <c r="O16" s="19"/>
      <c r="P16" s="19"/>
      <c r="Q16" s="19"/>
      <c r="R16" s="19">
        <f t="shared" si="0"/>
        <v>0</v>
      </c>
      <c r="S16" s="19"/>
    </row>
    <row r="17" spans="3:19" x14ac:dyDescent="0.25">
      <c r="C17" s="4" t="s">
        <v>6</v>
      </c>
      <c r="D17" s="19"/>
      <c r="E17" s="19">
        <v>0</v>
      </c>
      <c r="F17" s="19"/>
      <c r="K17" s="19"/>
      <c r="L17" s="19"/>
      <c r="M17" s="19"/>
      <c r="N17" s="19"/>
      <c r="O17" s="19"/>
      <c r="P17" s="19"/>
      <c r="Q17" s="19"/>
      <c r="R17" s="19">
        <f t="shared" si="0"/>
        <v>0</v>
      </c>
      <c r="S17" s="19"/>
    </row>
    <row r="18" spans="3:19" x14ac:dyDescent="0.25">
      <c r="C18" s="3" t="s">
        <v>7</v>
      </c>
      <c r="D18" s="19"/>
      <c r="E18" s="19">
        <v>0</v>
      </c>
      <c r="F18" s="19"/>
      <c r="K18" s="19"/>
      <c r="L18" s="19"/>
      <c r="M18" s="19"/>
      <c r="N18" s="19"/>
      <c r="O18" s="19"/>
      <c r="P18" s="19"/>
      <c r="Q18" s="19"/>
      <c r="R18" s="19">
        <f t="shared" si="0"/>
        <v>0</v>
      </c>
      <c r="S18" s="19"/>
    </row>
    <row r="19" spans="3:19" x14ac:dyDescent="0.25">
      <c r="C19" s="4" t="s">
        <v>8</v>
      </c>
      <c r="D19" s="19">
        <v>17100000</v>
      </c>
      <c r="E19" s="19"/>
      <c r="F19" s="19"/>
      <c r="K19" s="19"/>
      <c r="L19" s="19"/>
      <c r="M19" s="19"/>
      <c r="N19" s="19"/>
      <c r="O19" s="19"/>
      <c r="P19" s="19"/>
      <c r="Q19" s="19"/>
      <c r="R19" s="19">
        <f t="shared" si="0"/>
        <v>0</v>
      </c>
      <c r="S19" s="19"/>
    </row>
    <row r="20" spans="3:19" x14ac:dyDescent="0.25">
      <c r="C20" s="4" t="s">
        <v>9</v>
      </c>
      <c r="D20" s="19">
        <v>20964459</v>
      </c>
      <c r="E20" s="19"/>
      <c r="F20" s="19"/>
      <c r="I20" s="19">
        <v>506.73</v>
      </c>
      <c r="K20" s="19"/>
      <c r="L20" s="19"/>
      <c r="M20" s="19"/>
      <c r="N20" s="19">
        <v>142380</v>
      </c>
      <c r="O20" s="19"/>
      <c r="P20" s="19"/>
      <c r="Q20" s="19"/>
      <c r="R20" s="19">
        <f t="shared" si="0"/>
        <v>142886.73000000001</v>
      </c>
      <c r="S20" s="19"/>
    </row>
    <row r="21" spans="3:19" x14ac:dyDescent="0.25">
      <c r="C21" s="4" t="s">
        <v>10</v>
      </c>
      <c r="D21" s="19">
        <v>6944000</v>
      </c>
      <c r="E21" s="19"/>
      <c r="F21" s="19"/>
      <c r="H21" s="19">
        <f>999600+999850</f>
        <v>1999450</v>
      </c>
      <c r="I21" s="19">
        <v>1716400</v>
      </c>
      <c r="J21" s="19">
        <v>1039950</v>
      </c>
      <c r="K21" s="19">
        <v>2875970</v>
      </c>
      <c r="L21" s="19">
        <v>3027973</v>
      </c>
      <c r="M21" s="19">
        <v>1214435</v>
      </c>
      <c r="N21" s="19">
        <f>749950+601785+859807.5</f>
        <v>2211542.5</v>
      </c>
      <c r="O21" s="19">
        <v>849025</v>
      </c>
      <c r="P21" s="19"/>
      <c r="Q21" s="19"/>
      <c r="R21" s="19">
        <f t="shared" si="0"/>
        <v>14934745.5</v>
      </c>
      <c r="S21" s="19"/>
    </row>
    <row r="22" spans="3:19" x14ac:dyDescent="0.25">
      <c r="C22" s="4" t="s">
        <v>11</v>
      </c>
      <c r="D22" s="19">
        <v>252401800</v>
      </c>
      <c r="E22" s="19"/>
      <c r="F22" s="19"/>
      <c r="H22" s="19">
        <v>475000</v>
      </c>
      <c r="I22" s="19">
        <v>4285</v>
      </c>
      <c r="K22" s="19">
        <v>475800</v>
      </c>
      <c r="L22" s="19">
        <v>1720</v>
      </c>
      <c r="M22" s="19">
        <v>18080</v>
      </c>
      <c r="N22" s="19"/>
      <c r="O22" s="19">
        <f>3600+2640</f>
        <v>6240</v>
      </c>
      <c r="P22" s="19"/>
      <c r="Q22" s="19"/>
      <c r="R22" s="19">
        <f t="shared" si="0"/>
        <v>981125</v>
      </c>
      <c r="S22" s="19"/>
    </row>
    <row r="23" spans="3:19" x14ac:dyDescent="0.25">
      <c r="C23" s="4" t="s">
        <v>12</v>
      </c>
      <c r="D23" s="19">
        <v>1736000</v>
      </c>
      <c r="E23" s="19"/>
      <c r="F23" s="19"/>
      <c r="K23" s="19"/>
      <c r="L23" s="19">
        <f>302100+256500</f>
        <v>558600</v>
      </c>
      <c r="M23" s="19">
        <v>226100</v>
      </c>
      <c r="N23" s="19"/>
      <c r="O23" s="19"/>
      <c r="P23" s="19"/>
      <c r="Q23" s="19"/>
      <c r="R23" s="19">
        <f t="shared" si="0"/>
        <v>784700</v>
      </c>
      <c r="S23" s="19"/>
    </row>
    <row r="24" spans="3:19" x14ac:dyDescent="0.25">
      <c r="C24" s="4" t="s">
        <v>13</v>
      </c>
      <c r="D24" s="19">
        <v>96406545.209999993</v>
      </c>
      <c r="E24" s="19"/>
      <c r="F24" s="19"/>
      <c r="G24" s="19">
        <v>9839902.5999999996</v>
      </c>
      <c r="I24" s="19">
        <f>112200+9867070.81+6303447.39</f>
        <v>16282718.199999999</v>
      </c>
      <c r="J24" s="19">
        <v>9832742.2300000004</v>
      </c>
      <c r="K24" s="19">
        <v>9792380.8000000007</v>
      </c>
      <c r="L24" s="19">
        <f>9708023.45+1042203.42</f>
        <v>10750226.869999999</v>
      </c>
      <c r="M24" s="19">
        <f>239452.19+9547334.7</f>
        <v>9786786.8899999987</v>
      </c>
      <c r="N24" s="19">
        <v>9494295.1500000004</v>
      </c>
      <c r="O24" s="19">
        <v>22263598.34</v>
      </c>
      <c r="P24" s="19"/>
      <c r="Q24" s="19"/>
      <c r="R24" s="19">
        <f t="shared" si="0"/>
        <v>98042651.079999998</v>
      </c>
      <c r="S24" s="19"/>
    </row>
    <row r="25" spans="3:19" x14ac:dyDescent="0.25">
      <c r="C25" s="4" t="s">
        <v>14</v>
      </c>
      <c r="D25" s="19">
        <v>13800000</v>
      </c>
      <c r="E25" s="19"/>
      <c r="F25" s="19"/>
      <c r="H25" s="19">
        <f>50000+25000</f>
        <v>75000</v>
      </c>
      <c r="I25" s="19">
        <f>26425+9800</f>
        <v>36225</v>
      </c>
      <c r="J25" s="19">
        <v>2505.52</v>
      </c>
      <c r="K25" s="19">
        <v>120548.8</v>
      </c>
      <c r="L25" s="19"/>
      <c r="M25" s="19"/>
      <c r="N25" s="19">
        <v>150826.26999999999</v>
      </c>
      <c r="O25" s="19">
        <v>1000000</v>
      </c>
      <c r="P25" s="19"/>
      <c r="Q25" s="19"/>
      <c r="R25" s="19">
        <f t="shared" si="0"/>
        <v>1385105.5899999999</v>
      </c>
      <c r="S25" s="19"/>
    </row>
    <row r="26" spans="3:19" x14ac:dyDescent="0.25">
      <c r="C26" s="4" t="s">
        <v>15</v>
      </c>
      <c r="D26" s="19">
        <v>729391222.00999999</v>
      </c>
      <c r="E26" s="19"/>
      <c r="F26" s="19">
        <f>9000+188.5</f>
        <v>9188.5</v>
      </c>
      <c r="G26" s="19">
        <f>91452560.38+152113.69+162000</f>
        <v>91766674.069999993</v>
      </c>
      <c r="H26" s="19">
        <f>61164457.56+121836.25+9879030.59+5500000+4180391.14-1999450</f>
        <v>78846265.540000007</v>
      </c>
      <c r="I26" s="19">
        <f>50645921.88+103555.84+2382622.4+198000+242950</f>
        <v>53573050.120000005</v>
      </c>
      <c r="J26" s="19">
        <v>54397644.210000001</v>
      </c>
      <c r="K26" s="19">
        <v>67973983.140000001</v>
      </c>
      <c r="L26" s="19">
        <f>177075+51748416.72+400323.01+102626.66</f>
        <v>52428441.389999993</v>
      </c>
      <c r="M26" s="19">
        <f>88414268.13+143920.9+1484165.4+53550+18946.71+254000+164250+120150+3999800</f>
        <v>94653051.140000001</v>
      </c>
      <c r="N26" s="19">
        <f>49353255.09+144892.47+15747.58</f>
        <v>49513895.140000001</v>
      </c>
      <c r="O26" s="19">
        <f>35755488.34+228555.67+4764536.04</f>
        <v>40748580.050000004</v>
      </c>
      <c r="P26" s="19"/>
      <c r="Q26" s="19"/>
      <c r="R26" s="19">
        <f t="shared" si="0"/>
        <v>583910773.29999995</v>
      </c>
      <c r="S26" s="19"/>
    </row>
    <row r="27" spans="3:19" x14ac:dyDescent="0.25">
      <c r="C27" s="4" t="s">
        <v>16</v>
      </c>
      <c r="D27" s="19">
        <v>21215000</v>
      </c>
      <c r="E27" s="19"/>
      <c r="F27" s="19"/>
      <c r="I27" s="19">
        <f>95186.44+5485.6+15600</f>
        <v>116272.04000000001</v>
      </c>
      <c r="J27" s="19">
        <v>58840</v>
      </c>
      <c r="K27" s="19">
        <v>72597.02</v>
      </c>
      <c r="L27" s="19">
        <v>3000</v>
      </c>
      <c r="M27" s="19">
        <v>100</v>
      </c>
      <c r="N27" s="19">
        <v>2888400.36</v>
      </c>
      <c r="O27" s="19">
        <v>995920</v>
      </c>
      <c r="P27" s="19"/>
      <c r="Q27" s="19"/>
      <c r="R27" s="19">
        <f t="shared" si="0"/>
        <v>4135129.42</v>
      </c>
      <c r="S27" s="19"/>
    </row>
    <row r="28" spans="3:19" x14ac:dyDescent="0.25">
      <c r="C28" s="3" t="s">
        <v>17</v>
      </c>
      <c r="D28" s="19"/>
      <c r="E28" s="19">
        <v>0</v>
      </c>
      <c r="F28" s="19"/>
      <c r="I28" s="19">
        <v>5849</v>
      </c>
      <c r="K28" s="19"/>
      <c r="L28" s="19"/>
      <c r="M28" s="19"/>
      <c r="N28" s="19"/>
      <c r="O28" s="19"/>
      <c r="P28" s="19"/>
      <c r="Q28" s="19"/>
      <c r="R28" s="19">
        <f t="shared" si="0"/>
        <v>5849</v>
      </c>
      <c r="S28" s="19"/>
    </row>
    <row r="29" spans="3:19" x14ac:dyDescent="0.25">
      <c r="C29" s="4" t="s">
        <v>18</v>
      </c>
      <c r="D29" s="19">
        <v>21500000</v>
      </c>
      <c r="E29" s="19"/>
      <c r="F29" s="19"/>
      <c r="I29" s="19">
        <v>957110</v>
      </c>
      <c r="J29" s="19">
        <v>2081124.41</v>
      </c>
      <c r="K29" s="19">
        <v>7238192</v>
      </c>
      <c r="L29" s="19">
        <v>82045</v>
      </c>
      <c r="M29" s="19">
        <v>21858</v>
      </c>
      <c r="N29" s="19"/>
      <c r="O29" s="19">
        <f>53305.74+76511600</f>
        <v>76564905.739999995</v>
      </c>
      <c r="P29" s="19"/>
      <c r="Q29" s="19"/>
      <c r="R29" s="19">
        <f t="shared" si="0"/>
        <v>86945235.149999991</v>
      </c>
      <c r="S29" s="19"/>
    </row>
    <row r="30" spans="3:19" x14ac:dyDescent="0.25">
      <c r="C30" s="4" t="s">
        <v>19</v>
      </c>
      <c r="D30" s="19">
        <v>29020200</v>
      </c>
      <c r="E30" s="19"/>
      <c r="F30" s="19"/>
      <c r="I30" s="19">
        <v>5000</v>
      </c>
      <c r="K30" s="19">
        <v>19794.16</v>
      </c>
      <c r="L30" s="19"/>
      <c r="M30" s="19"/>
      <c r="N30" s="19"/>
      <c r="O30" s="19"/>
      <c r="P30" s="19"/>
      <c r="Q30" s="19"/>
      <c r="R30" s="19">
        <f t="shared" si="0"/>
        <v>24794.16</v>
      </c>
      <c r="S30" s="19"/>
    </row>
    <row r="31" spans="3:19" x14ac:dyDescent="0.25">
      <c r="C31" s="4" t="s">
        <v>20</v>
      </c>
      <c r="D31" s="19">
        <v>33029690</v>
      </c>
      <c r="E31" s="19"/>
      <c r="F31" s="19"/>
      <c r="I31" s="19">
        <f>383.85+8796.62</f>
        <v>9180.4700000000012</v>
      </c>
      <c r="J31" s="19">
        <v>3047063.73</v>
      </c>
      <c r="K31" s="19">
        <v>916</v>
      </c>
      <c r="L31" s="19">
        <v>2788.92</v>
      </c>
      <c r="M31" s="19">
        <v>5269.88</v>
      </c>
      <c r="N31" s="19"/>
      <c r="O31" s="19">
        <v>4672.8</v>
      </c>
      <c r="P31" s="19"/>
      <c r="Q31" s="19"/>
      <c r="R31" s="19">
        <f t="shared" si="0"/>
        <v>3069891.8</v>
      </c>
      <c r="S31" s="19"/>
    </row>
    <row r="32" spans="3:19" x14ac:dyDescent="0.25">
      <c r="C32" s="4" t="s">
        <v>21</v>
      </c>
      <c r="D32" s="19">
        <v>4300000</v>
      </c>
      <c r="E32" s="19"/>
      <c r="F32" s="19"/>
      <c r="K32" s="19"/>
      <c r="L32" s="19"/>
      <c r="M32" s="19"/>
      <c r="N32" s="19"/>
      <c r="O32" s="19"/>
      <c r="P32" s="19"/>
      <c r="Q32" s="19"/>
      <c r="R32" s="19">
        <f t="shared" si="0"/>
        <v>0</v>
      </c>
      <c r="S32" s="19"/>
    </row>
    <row r="33" spans="3:19" x14ac:dyDescent="0.25">
      <c r="C33" s="4" t="s">
        <v>22</v>
      </c>
      <c r="D33" s="19">
        <v>9300000</v>
      </c>
      <c r="E33" s="19"/>
      <c r="F33" s="19"/>
      <c r="I33" s="19">
        <f>1170316.87+4805.95</f>
        <v>1175122.82</v>
      </c>
      <c r="J33" s="19">
        <v>2013.26</v>
      </c>
      <c r="K33" s="19">
        <v>3135.1</v>
      </c>
      <c r="L33" s="19"/>
      <c r="M33" s="19">
        <v>1915</v>
      </c>
      <c r="N33" s="19">
        <v>1016894.07</v>
      </c>
      <c r="O33" s="19">
        <v>2623</v>
      </c>
      <c r="P33" s="19"/>
      <c r="Q33" s="19"/>
      <c r="R33" s="19">
        <f t="shared" si="0"/>
        <v>2201703.25</v>
      </c>
      <c r="S33" s="19"/>
    </row>
    <row r="34" spans="3:19" x14ac:dyDescent="0.25">
      <c r="C34" s="4" t="s">
        <v>23</v>
      </c>
      <c r="D34" s="19"/>
      <c r="E34" s="19">
        <v>0</v>
      </c>
      <c r="F34" s="19"/>
      <c r="I34" s="19">
        <v>550</v>
      </c>
      <c r="K34" s="19"/>
      <c r="L34" s="19">
        <v>5335</v>
      </c>
      <c r="M34" s="19"/>
      <c r="N34" s="19"/>
      <c r="O34" s="19">
        <v>2734.8</v>
      </c>
      <c r="P34" s="19"/>
      <c r="Q34" s="19"/>
      <c r="R34" s="19">
        <f t="shared" si="0"/>
        <v>8619.7999999999993</v>
      </c>
      <c r="S34" s="19"/>
    </row>
    <row r="35" spans="3:19" x14ac:dyDescent="0.25">
      <c r="C35" s="4" t="s">
        <v>24</v>
      </c>
      <c r="D35" s="19">
        <v>74400000</v>
      </c>
      <c r="E35" s="19"/>
      <c r="F35" s="19"/>
      <c r="G35" s="19">
        <v>2336068.42</v>
      </c>
      <c r="H35" s="19">
        <v>1770343.72</v>
      </c>
      <c r="I35" s="19">
        <f>1886171.31+229830.7+1490</f>
        <v>2117492.0100000002</v>
      </c>
      <c r="J35" s="19">
        <v>6847969.4299999997</v>
      </c>
      <c r="K35" s="19">
        <v>1833667.9</v>
      </c>
      <c r="L35" s="19">
        <f>1871634.24+4550.94</f>
        <v>1876185.18</v>
      </c>
      <c r="M35" s="19">
        <v>1847182.14</v>
      </c>
      <c r="N35" s="19">
        <f>1847937.6+9989684.5</f>
        <v>11837622.1</v>
      </c>
      <c r="O35" s="19">
        <v>1813451.35</v>
      </c>
      <c r="P35" s="19"/>
      <c r="Q35" s="19"/>
      <c r="R35" s="19">
        <f t="shared" si="0"/>
        <v>32279982.25</v>
      </c>
      <c r="S35" s="19"/>
    </row>
    <row r="36" spans="3:19" x14ac:dyDescent="0.25">
      <c r="C36" s="4" t="s">
        <v>25</v>
      </c>
      <c r="D36" s="19"/>
      <c r="E36" s="19"/>
      <c r="F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/>
    </row>
    <row r="37" spans="3:19" x14ac:dyDescent="0.25">
      <c r="C37" s="4" t="s">
        <v>26</v>
      </c>
      <c r="D37" s="19">
        <v>66190778.729999997</v>
      </c>
      <c r="E37" s="19">
        <v>0</v>
      </c>
      <c r="F37" s="19"/>
      <c r="I37" s="19">
        <f>3673457.63+51027.72+1964.14+7455.82+1409.85+1000</f>
        <v>3736315.16</v>
      </c>
      <c r="J37" s="19">
        <v>1321484.4100000001</v>
      </c>
      <c r="K37" s="19">
        <v>1362242.35</v>
      </c>
      <c r="L37" s="19">
        <f>9938.92+7793.23+10934.15+5314+2891.32+157</f>
        <v>37028.620000000003</v>
      </c>
      <c r="M37" s="19">
        <f>5200+31115+22789.9+6479.97+6326.86+7705+42775.92+4877452.33</f>
        <v>4999844.9800000004</v>
      </c>
      <c r="N37" s="19">
        <v>535781.02</v>
      </c>
      <c r="O37" s="19">
        <v>55688.74</v>
      </c>
      <c r="P37" s="19"/>
      <c r="Q37" s="19"/>
      <c r="R37" s="19">
        <f t="shared" si="0"/>
        <v>12048385.279999999</v>
      </c>
      <c r="S37" s="19"/>
    </row>
    <row r="38" spans="3:19" x14ac:dyDescent="0.25">
      <c r="C38" s="3" t="s">
        <v>27</v>
      </c>
      <c r="D38" s="19"/>
      <c r="E38" s="19">
        <v>0</v>
      </c>
      <c r="F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/>
    </row>
    <row r="39" spans="3:19" x14ac:dyDescent="0.25">
      <c r="C39" s="4" t="s">
        <v>28</v>
      </c>
      <c r="D39" s="19"/>
      <c r="E39" s="19">
        <v>0</v>
      </c>
      <c r="F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/>
    </row>
    <row r="40" spans="3:19" x14ac:dyDescent="0.25">
      <c r="C40" s="4" t="s">
        <v>29</v>
      </c>
      <c r="D40" s="19"/>
      <c r="E40" s="19">
        <v>0</v>
      </c>
      <c r="F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/>
    </row>
    <row r="41" spans="3:19" x14ac:dyDescent="0.25">
      <c r="C41" s="4" t="s">
        <v>30</v>
      </c>
      <c r="D41" s="19"/>
      <c r="E41" s="19">
        <v>0</v>
      </c>
      <c r="F41" s="19"/>
      <c r="K41" s="19"/>
      <c r="L41" s="19"/>
      <c r="M41" s="19"/>
      <c r="N41" s="19"/>
      <c r="O41" s="19"/>
      <c r="P41" s="19"/>
      <c r="Q41" s="19"/>
      <c r="R41" s="19">
        <f t="shared" si="0"/>
        <v>0</v>
      </c>
      <c r="S41" s="19"/>
    </row>
    <row r="42" spans="3:19" x14ac:dyDescent="0.25">
      <c r="C42" s="4" t="s">
        <v>31</v>
      </c>
      <c r="D42" s="19"/>
      <c r="E42" s="19">
        <v>0</v>
      </c>
      <c r="F42" s="19"/>
      <c r="K42" s="19"/>
      <c r="L42" s="19"/>
      <c r="M42" s="19"/>
      <c r="N42" s="19"/>
      <c r="O42" s="19"/>
      <c r="P42" s="19"/>
      <c r="Q42" s="19"/>
      <c r="R42" s="19">
        <f t="shared" si="0"/>
        <v>0</v>
      </c>
      <c r="S42" s="19"/>
    </row>
    <row r="43" spans="3:19" x14ac:dyDescent="0.25">
      <c r="C43" s="4" t="s">
        <v>32</v>
      </c>
      <c r="D43" s="19"/>
      <c r="E43" s="19">
        <v>0</v>
      </c>
      <c r="F43" s="19"/>
      <c r="K43" s="19"/>
      <c r="L43" s="19"/>
      <c r="M43" s="19"/>
      <c r="N43" s="19"/>
      <c r="O43" s="19"/>
      <c r="P43" s="19"/>
      <c r="Q43" s="19"/>
      <c r="R43" s="19">
        <f t="shared" si="0"/>
        <v>0</v>
      </c>
      <c r="S43" s="19"/>
    </row>
    <row r="44" spans="3:19" x14ac:dyDescent="0.25">
      <c r="C44" s="4" t="s">
        <v>33</v>
      </c>
      <c r="D44" s="19"/>
      <c r="E44" s="19">
        <v>0</v>
      </c>
      <c r="F44" s="19"/>
      <c r="K44" s="19"/>
      <c r="L44" s="19"/>
      <c r="M44" s="19"/>
      <c r="N44" s="19"/>
      <c r="O44" s="19"/>
      <c r="P44" s="19"/>
      <c r="Q44" s="19"/>
      <c r="R44" s="19">
        <f t="shared" si="0"/>
        <v>0</v>
      </c>
      <c r="S44" s="19"/>
    </row>
    <row r="45" spans="3:19" x14ac:dyDescent="0.25">
      <c r="C45" s="4" t="s">
        <v>34</v>
      </c>
      <c r="D45" s="19"/>
      <c r="E45" s="19">
        <v>0</v>
      </c>
      <c r="F45" s="19"/>
      <c r="K45" s="19"/>
      <c r="L45" s="19"/>
      <c r="M45" s="19"/>
      <c r="N45" s="19"/>
      <c r="O45" s="19"/>
      <c r="P45" s="19"/>
      <c r="Q45" s="19"/>
      <c r="R45" s="19">
        <f t="shared" si="0"/>
        <v>0</v>
      </c>
      <c r="S45" s="19"/>
    </row>
    <row r="46" spans="3:19" x14ac:dyDescent="0.25">
      <c r="C46" s="4" t="s">
        <v>35</v>
      </c>
      <c r="D46" s="19"/>
      <c r="E46" s="19">
        <v>0</v>
      </c>
      <c r="F46" s="19"/>
      <c r="K46" s="19"/>
      <c r="L46" s="19"/>
      <c r="M46" s="19"/>
      <c r="N46" s="19"/>
      <c r="O46" s="19"/>
      <c r="P46" s="19"/>
      <c r="Q46" s="19"/>
      <c r="R46" s="19">
        <f t="shared" si="0"/>
        <v>0</v>
      </c>
      <c r="S46" s="19"/>
    </row>
    <row r="47" spans="3:19" x14ac:dyDescent="0.25">
      <c r="C47" s="3" t="s">
        <v>36</v>
      </c>
      <c r="D47" s="19"/>
      <c r="E47" s="19">
        <v>0</v>
      </c>
      <c r="F47" s="19"/>
      <c r="K47" s="19"/>
      <c r="L47" s="19"/>
      <c r="M47" s="19"/>
      <c r="N47" s="19"/>
      <c r="O47" s="19"/>
      <c r="P47" s="19"/>
      <c r="Q47" s="19"/>
      <c r="R47" s="19">
        <f t="shared" si="0"/>
        <v>0</v>
      </c>
      <c r="S47" s="19"/>
    </row>
    <row r="48" spans="3:19" x14ac:dyDescent="0.25">
      <c r="C48" s="4" t="s">
        <v>37</v>
      </c>
      <c r="D48" s="19"/>
      <c r="E48" s="19">
        <v>0</v>
      </c>
      <c r="F48" s="19"/>
      <c r="K48" s="19"/>
      <c r="L48" s="19"/>
      <c r="M48" s="19"/>
      <c r="N48" s="19"/>
      <c r="O48" s="19"/>
      <c r="P48" s="19"/>
      <c r="Q48" s="19"/>
      <c r="R48" s="19">
        <f t="shared" si="0"/>
        <v>0</v>
      </c>
      <c r="S48" s="19"/>
    </row>
    <row r="49" spans="3:19" x14ac:dyDescent="0.25">
      <c r="C49" s="4" t="s">
        <v>38</v>
      </c>
      <c r="D49" s="19"/>
      <c r="E49" s="19">
        <v>0</v>
      </c>
      <c r="F49" s="19"/>
      <c r="K49" s="19"/>
      <c r="L49" s="19"/>
      <c r="M49" s="19"/>
      <c r="N49" s="19"/>
      <c r="O49" s="19"/>
      <c r="P49" s="19"/>
      <c r="Q49" s="19"/>
      <c r="R49" s="19">
        <f t="shared" si="0"/>
        <v>0</v>
      </c>
      <c r="S49" s="19"/>
    </row>
    <row r="50" spans="3:19" x14ac:dyDescent="0.25">
      <c r="C50" s="4" t="s">
        <v>39</v>
      </c>
      <c r="D50" s="19"/>
      <c r="E50" s="19">
        <v>0</v>
      </c>
      <c r="F50" s="19"/>
      <c r="K50" s="19"/>
      <c r="L50" s="19"/>
      <c r="M50" s="19"/>
      <c r="N50" s="19"/>
      <c r="O50" s="19"/>
      <c r="P50" s="19"/>
      <c r="Q50" s="19"/>
      <c r="R50" s="19">
        <f t="shared" si="0"/>
        <v>0</v>
      </c>
      <c r="S50" s="19"/>
    </row>
    <row r="51" spans="3:19" x14ac:dyDescent="0.25">
      <c r="C51" s="4" t="s">
        <v>40</v>
      </c>
      <c r="D51" s="19"/>
      <c r="E51" s="19">
        <v>0</v>
      </c>
      <c r="F51" s="19"/>
      <c r="K51" s="19"/>
      <c r="L51" s="19"/>
      <c r="M51" s="19"/>
      <c r="N51" s="19"/>
      <c r="O51" s="19"/>
      <c r="P51" s="19"/>
      <c r="Q51" s="19"/>
      <c r="R51" s="19">
        <f t="shared" si="0"/>
        <v>0</v>
      </c>
      <c r="S51" s="19"/>
    </row>
    <row r="52" spans="3:19" x14ac:dyDescent="0.25">
      <c r="C52" s="4" t="s">
        <v>41</v>
      </c>
      <c r="D52" s="19"/>
      <c r="E52" s="19">
        <v>0</v>
      </c>
      <c r="F52" s="19"/>
      <c r="K52" s="19"/>
      <c r="L52" s="19"/>
      <c r="M52" s="19"/>
      <c r="N52" s="19"/>
      <c r="O52" s="19"/>
      <c r="P52" s="19"/>
      <c r="Q52" s="19"/>
      <c r="R52" s="19">
        <f t="shared" si="0"/>
        <v>0</v>
      </c>
      <c r="S52" s="19"/>
    </row>
    <row r="53" spans="3:19" x14ac:dyDescent="0.25">
      <c r="C53" s="4" t="s">
        <v>42</v>
      </c>
      <c r="D53" s="19"/>
      <c r="E53" s="19">
        <v>0</v>
      </c>
      <c r="F53" s="19"/>
      <c r="K53" s="19"/>
      <c r="L53" s="19"/>
      <c r="M53" s="19"/>
      <c r="N53" s="19"/>
      <c r="O53" s="19"/>
      <c r="P53" s="19"/>
      <c r="Q53" s="19"/>
      <c r="R53" s="19">
        <f t="shared" si="0"/>
        <v>0</v>
      </c>
      <c r="S53" s="19"/>
    </row>
    <row r="54" spans="3:19" x14ac:dyDescent="0.25">
      <c r="C54" s="3" t="s">
        <v>43</v>
      </c>
      <c r="D54" s="19"/>
      <c r="E54" s="19">
        <v>0</v>
      </c>
      <c r="F54" s="19"/>
      <c r="K54" s="19"/>
      <c r="L54" s="19"/>
      <c r="M54" s="19"/>
      <c r="N54" s="19"/>
      <c r="O54" s="19"/>
      <c r="P54" s="19"/>
      <c r="Q54" s="19"/>
      <c r="R54" s="19">
        <f t="shared" si="0"/>
        <v>0</v>
      </c>
      <c r="S54" s="19"/>
    </row>
    <row r="55" spans="3:19" x14ac:dyDescent="0.25">
      <c r="C55" s="4" t="s">
        <v>44</v>
      </c>
      <c r="D55" s="19">
        <v>13650000</v>
      </c>
      <c r="E55" s="19"/>
      <c r="F55" s="19"/>
      <c r="K55" s="19"/>
      <c r="L55" s="19"/>
      <c r="M55" s="19"/>
      <c r="N55" s="19"/>
      <c r="O55" s="19"/>
      <c r="P55" s="19"/>
      <c r="Q55" s="19"/>
      <c r="R55" s="19">
        <f t="shared" si="0"/>
        <v>0</v>
      </c>
      <c r="S55" s="19"/>
    </row>
    <row r="56" spans="3:19" x14ac:dyDescent="0.25">
      <c r="C56" s="4" t="s">
        <v>45</v>
      </c>
      <c r="D56" s="19">
        <v>3144000</v>
      </c>
      <c r="E56" s="19"/>
      <c r="F56" s="19"/>
      <c r="I56" s="19">
        <v>69382</v>
      </c>
      <c r="K56" s="19"/>
      <c r="L56" s="19"/>
      <c r="M56" s="19"/>
      <c r="N56" s="19"/>
      <c r="O56" s="19"/>
      <c r="P56" s="19"/>
      <c r="Q56" s="19"/>
      <c r="R56" s="19">
        <f t="shared" si="0"/>
        <v>69382</v>
      </c>
      <c r="S56" s="19"/>
    </row>
    <row r="57" spans="3:19" x14ac:dyDescent="0.25">
      <c r="C57" s="4" t="s">
        <v>46</v>
      </c>
      <c r="D57" s="19">
        <v>4800000</v>
      </c>
      <c r="E57" s="19"/>
      <c r="F57" s="19"/>
      <c r="K57" s="19"/>
      <c r="L57" s="19"/>
      <c r="M57" s="19"/>
      <c r="N57" s="19"/>
      <c r="O57" s="19"/>
      <c r="P57" s="19"/>
      <c r="Q57" s="19"/>
      <c r="R57" s="19">
        <f t="shared" si="0"/>
        <v>0</v>
      </c>
      <c r="S57" s="19"/>
    </row>
    <row r="58" spans="3:19" x14ac:dyDescent="0.25">
      <c r="C58" s="4" t="s">
        <v>47</v>
      </c>
      <c r="D58" s="19">
        <v>35000000</v>
      </c>
      <c r="E58" s="19"/>
      <c r="F58" s="19"/>
      <c r="K58" s="19">
        <v>2925144.16</v>
      </c>
      <c r="L58" s="19"/>
      <c r="M58" s="19"/>
      <c r="N58" s="19"/>
      <c r="O58" s="19">
        <v>16029552.49</v>
      </c>
      <c r="P58" s="19"/>
      <c r="Q58" s="19"/>
      <c r="R58" s="19">
        <f t="shared" si="0"/>
        <v>18954696.649999999</v>
      </c>
      <c r="S58" s="19"/>
    </row>
    <row r="59" spans="3:19" x14ac:dyDescent="0.25">
      <c r="C59" s="4" t="s">
        <v>48</v>
      </c>
      <c r="D59" s="19">
        <v>1000000</v>
      </c>
      <c r="E59" s="19"/>
      <c r="F59" s="19"/>
      <c r="I59" s="19">
        <v>5866.87</v>
      </c>
      <c r="K59" s="19">
        <v>28341.66</v>
      </c>
      <c r="L59" s="19"/>
      <c r="M59" s="19">
        <v>16025</v>
      </c>
      <c r="N59" s="19"/>
      <c r="O59" s="19"/>
      <c r="P59" s="19"/>
      <c r="Q59" s="19"/>
      <c r="R59" s="19">
        <f t="shared" si="0"/>
        <v>50233.53</v>
      </c>
      <c r="S59" s="19"/>
    </row>
    <row r="60" spans="3:19" x14ac:dyDescent="0.25">
      <c r="C60" s="4" t="s">
        <v>49</v>
      </c>
      <c r="D60" s="19"/>
      <c r="E60" s="19">
        <v>0</v>
      </c>
      <c r="F60" s="19"/>
      <c r="K60" s="19"/>
      <c r="L60" s="19"/>
      <c r="M60" s="19"/>
      <c r="N60" s="19">
        <v>152275.1</v>
      </c>
      <c r="O60" s="19"/>
      <c r="P60" s="19"/>
      <c r="Q60" s="19"/>
      <c r="R60" s="19">
        <f t="shared" si="0"/>
        <v>152275.1</v>
      </c>
      <c r="S60" s="19"/>
    </row>
    <row r="61" spans="3:19" x14ac:dyDescent="0.25">
      <c r="C61" s="4" t="s">
        <v>50</v>
      </c>
      <c r="D61" s="19"/>
      <c r="E61" s="19">
        <v>0</v>
      </c>
      <c r="F61" s="19"/>
      <c r="K61" s="19"/>
      <c r="L61" s="19"/>
      <c r="M61" s="19"/>
      <c r="N61" s="19"/>
      <c r="O61" s="19"/>
      <c r="P61" s="19"/>
      <c r="Q61" s="19"/>
      <c r="R61" s="19">
        <f t="shared" si="0"/>
        <v>0</v>
      </c>
      <c r="S61" s="19"/>
    </row>
    <row r="62" spans="3:19" x14ac:dyDescent="0.25">
      <c r="C62" s="4" t="s">
        <v>51</v>
      </c>
      <c r="D62" s="19">
        <v>800000</v>
      </c>
      <c r="E62" s="19"/>
      <c r="F62" s="19"/>
      <c r="K62" s="19"/>
      <c r="L62" s="19"/>
      <c r="M62" s="19"/>
      <c r="N62" s="19"/>
      <c r="O62" s="19"/>
      <c r="P62" s="19"/>
      <c r="Q62" s="19"/>
      <c r="R62" s="19">
        <f t="shared" si="0"/>
        <v>0</v>
      </c>
      <c r="S62" s="19"/>
    </row>
    <row r="63" spans="3:19" x14ac:dyDescent="0.25">
      <c r="C63" s="4" t="s">
        <v>52</v>
      </c>
      <c r="D63" s="19"/>
      <c r="E63" s="19">
        <v>0</v>
      </c>
      <c r="F63" s="19"/>
      <c r="K63" s="19"/>
      <c r="L63" s="19"/>
      <c r="M63" s="19"/>
      <c r="N63" s="19"/>
      <c r="O63" s="19"/>
      <c r="P63" s="19"/>
      <c r="Q63" s="19"/>
      <c r="R63" s="19">
        <f t="shared" si="0"/>
        <v>0</v>
      </c>
      <c r="S63" s="19"/>
    </row>
    <row r="64" spans="3:19" x14ac:dyDescent="0.25">
      <c r="C64" s="3" t="s">
        <v>53</v>
      </c>
      <c r="D64" s="19"/>
      <c r="E64" s="19">
        <v>0</v>
      </c>
      <c r="F64" s="19"/>
      <c r="K64" s="19"/>
      <c r="L64" s="19"/>
      <c r="M64" s="19"/>
      <c r="N64" s="19"/>
      <c r="O64" s="19"/>
      <c r="P64" s="19"/>
      <c r="Q64" s="19"/>
      <c r="R64" s="19">
        <f t="shared" si="0"/>
        <v>0</v>
      </c>
      <c r="S64" s="19"/>
    </row>
    <row r="65" spans="3:19" x14ac:dyDescent="0.25">
      <c r="C65" s="4" t="s">
        <v>54</v>
      </c>
      <c r="D65" s="19">
        <v>0</v>
      </c>
      <c r="E65" s="19">
        <v>0</v>
      </c>
      <c r="F65" s="19"/>
      <c r="K65" s="19"/>
      <c r="L65" s="19"/>
      <c r="M65" s="19"/>
      <c r="N65" s="19"/>
      <c r="O65" s="19"/>
      <c r="P65" s="19"/>
      <c r="Q65" s="19"/>
      <c r="R65" s="19">
        <f t="shared" si="0"/>
        <v>0</v>
      </c>
      <c r="S65" s="19"/>
    </row>
    <row r="66" spans="3:19" x14ac:dyDescent="0.25">
      <c r="C66" s="4" t="s">
        <v>55</v>
      </c>
      <c r="D66" s="19">
        <v>0</v>
      </c>
      <c r="E66" s="19">
        <v>0</v>
      </c>
      <c r="F66" s="19"/>
      <c r="K66" s="19"/>
      <c r="L66" s="19"/>
      <c r="M66" s="19"/>
      <c r="N66" s="19"/>
      <c r="O66" s="19"/>
      <c r="P66" s="19"/>
      <c r="Q66" s="19"/>
      <c r="R66" s="19">
        <f t="shared" si="0"/>
        <v>0</v>
      </c>
      <c r="S66" s="19"/>
    </row>
    <row r="67" spans="3:19" x14ac:dyDescent="0.25">
      <c r="C67" s="4" t="s">
        <v>56</v>
      </c>
      <c r="D67" s="19">
        <v>0</v>
      </c>
      <c r="E67" s="19">
        <v>0</v>
      </c>
      <c r="F67" s="19"/>
      <c r="K67" s="19"/>
      <c r="L67" s="19"/>
      <c r="M67" s="19"/>
      <c r="N67" s="19"/>
      <c r="O67" s="19"/>
      <c r="P67" s="19"/>
      <c r="Q67" s="19"/>
      <c r="R67" s="19">
        <f t="shared" si="0"/>
        <v>0</v>
      </c>
      <c r="S67" s="19"/>
    </row>
    <row r="68" spans="3:19" x14ac:dyDescent="0.25">
      <c r="C68" s="4" t="s">
        <v>57</v>
      </c>
      <c r="D68" s="19">
        <v>0</v>
      </c>
      <c r="E68" s="19">
        <v>0</v>
      </c>
      <c r="F68" s="19"/>
      <c r="K68" s="19"/>
      <c r="L68" s="19"/>
      <c r="M68" s="19"/>
      <c r="N68" s="19"/>
      <c r="O68" s="19"/>
      <c r="P68" s="19"/>
      <c r="Q68" s="19"/>
      <c r="R68" s="19">
        <f t="shared" si="0"/>
        <v>0</v>
      </c>
      <c r="S68" s="19"/>
    </row>
    <row r="69" spans="3:19" x14ac:dyDescent="0.25">
      <c r="C69" s="3" t="s">
        <v>58</v>
      </c>
      <c r="D69" s="19">
        <v>0</v>
      </c>
      <c r="E69" s="19">
        <v>0</v>
      </c>
      <c r="F69" s="19"/>
      <c r="K69" s="19"/>
      <c r="L69" s="19"/>
      <c r="M69" s="19"/>
      <c r="N69" s="19"/>
      <c r="O69" s="19"/>
      <c r="P69" s="19"/>
      <c r="Q69" s="19"/>
      <c r="R69" s="19">
        <f t="shared" si="0"/>
        <v>0</v>
      </c>
      <c r="S69" s="19"/>
    </row>
    <row r="70" spans="3:19" x14ac:dyDescent="0.25">
      <c r="C70" s="4" t="s">
        <v>59</v>
      </c>
      <c r="D70" s="19">
        <v>0</v>
      </c>
      <c r="E70" s="19">
        <v>0</v>
      </c>
      <c r="F70" s="19"/>
      <c r="K70" s="19"/>
      <c r="L70" s="19"/>
      <c r="M70" s="19"/>
      <c r="N70" s="19"/>
      <c r="O70" s="19"/>
      <c r="P70" s="19"/>
      <c r="Q70" s="19"/>
      <c r="R70" s="19">
        <f t="shared" si="0"/>
        <v>0</v>
      </c>
      <c r="S70" s="19"/>
    </row>
    <row r="71" spans="3:19" x14ac:dyDescent="0.25">
      <c r="C71" s="4" t="s">
        <v>60</v>
      </c>
      <c r="D71" s="19">
        <v>0</v>
      </c>
      <c r="E71" s="19">
        <v>0</v>
      </c>
      <c r="F71" s="19"/>
      <c r="K71" s="19"/>
      <c r="L71" s="19"/>
      <c r="M71" s="19"/>
      <c r="N71" s="19"/>
      <c r="O71" s="19"/>
      <c r="P71" s="19"/>
      <c r="Q71" s="19"/>
      <c r="R71" s="19">
        <f t="shared" si="0"/>
        <v>0</v>
      </c>
      <c r="S71" s="19"/>
    </row>
    <row r="72" spans="3:19" x14ac:dyDescent="0.25">
      <c r="C72" s="3" t="s">
        <v>61</v>
      </c>
      <c r="D72" s="19">
        <v>0</v>
      </c>
      <c r="E72" s="19">
        <v>0</v>
      </c>
      <c r="F72" s="19"/>
      <c r="K72" s="19"/>
      <c r="L72" s="19"/>
      <c r="M72" s="19"/>
      <c r="N72" s="19"/>
      <c r="O72" s="19"/>
      <c r="P72" s="19"/>
      <c r="Q72" s="19"/>
      <c r="R72" s="19">
        <f t="shared" si="0"/>
        <v>0</v>
      </c>
      <c r="S72" s="19"/>
    </row>
    <row r="73" spans="3:19" x14ac:dyDescent="0.25">
      <c r="C73" s="4" t="s">
        <v>62</v>
      </c>
      <c r="D73" s="19">
        <v>0</v>
      </c>
      <c r="E73" s="19">
        <v>0</v>
      </c>
      <c r="F73" s="19"/>
      <c r="K73" s="19"/>
      <c r="L73" s="19"/>
      <c r="M73" s="19"/>
      <c r="N73" s="19"/>
      <c r="O73" s="19"/>
      <c r="P73" s="19"/>
      <c r="Q73" s="19"/>
      <c r="R73" s="19">
        <f t="shared" si="0"/>
        <v>0</v>
      </c>
      <c r="S73" s="19"/>
    </row>
    <row r="74" spans="3:19" x14ac:dyDescent="0.25">
      <c r="C74" s="4" t="s">
        <v>63</v>
      </c>
      <c r="D74" s="19">
        <v>0</v>
      </c>
      <c r="E74" s="19">
        <v>0</v>
      </c>
      <c r="F74" s="19"/>
      <c r="K74" s="19"/>
      <c r="L74" s="19"/>
      <c r="M74" s="19"/>
      <c r="N74" s="19"/>
      <c r="O74" s="19"/>
      <c r="P74" s="19"/>
      <c r="Q74" s="19"/>
      <c r="R74" s="19">
        <f t="shared" si="0"/>
        <v>0</v>
      </c>
      <c r="S74" s="19"/>
    </row>
    <row r="75" spans="3:19" x14ac:dyDescent="0.25">
      <c r="C75" s="4" t="s">
        <v>64</v>
      </c>
      <c r="D75" s="19">
        <v>0</v>
      </c>
      <c r="E75" s="19">
        <v>0</v>
      </c>
      <c r="F75" s="19"/>
      <c r="K75" s="19"/>
      <c r="L75" s="19"/>
      <c r="M75" s="19"/>
      <c r="N75" s="19"/>
      <c r="O75" s="19"/>
      <c r="P75" s="19"/>
      <c r="Q75" s="19"/>
      <c r="R75" s="19">
        <f t="shared" si="0"/>
        <v>0</v>
      </c>
      <c r="S75" s="19"/>
    </row>
    <row r="76" spans="3:19" x14ac:dyDescent="0.25">
      <c r="C76" s="1" t="s">
        <v>67</v>
      </c>
      <c r="D76" s="19">
        <v>0</v>
      </c>
      <c r="E76" s="19">
        <v>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9">
        <f t="shared" si="0"/>
        <v>0</v>
      </c>
      <c r="S76" s="19"/>
    </row>
    <row r="77" spans="3:19" x14ac:dyDescent="0.25">
      <c r="C77" s="3" t="s">
        <v>68</v>
      </c>
      <c r="D77" s="19">
        <v>0</v>
      </c>
      <c r="E77" s="19">
        <v>0</v>
      </c>
      <c r="F77" s="19"/>
      <c r="K77" s="19"/>
      <c r="L77" s="19"/>
      <c r="M77" s="19"/>
      <c r="N77" s="19"/>
      <c r="P77" s="19"/>
      <c r="Q77" s="19"/>
      <c r="R77" s="19">
        <f t="shared" ref="R77:R84" si="1">SUM(F77:Q77)</f>
        <v>0</v>
      </c>
      <c r="S77" s="19"/>
    </row>
    <row r="78" spans="3:19" x14ac:dyDescent="0.25">
      <c r="C78" s="4" t="s">
        <v>69</v>
      </c>
      <c r="D78" s="19">
        <v>0</v>
      </c>
      <c r="E78" s="19">
        <v>0</v>
      </c>
      <c r="R78" s="19">
        <f t="shared" si="1"/>
        <v>0</v>
      </c>
    </row>
    <row r="79" spans="3:19" x14ac:dyDescent="0.25">
      <c r="C79" s="4" t="s">
        <v>70</v>
      </c>
      <c r="D79" s="19">
        <v>0</v>
      </c>
      <c r="E79" s="19">
        <v>0</v>
      </c>
      <c r="R79" s="19">
        <f t="shared" si="1"/>
        <v>0</v>
      </c>
    </row>
    <row r="80" spans="3:19" x14ac:dyDescent="0.25">
      <c r="C80" s="3" t="s">
        <v>71</v>
      </c>
      <c r="D80" s="19">
        <v>0</v>
      </c>
      <c r="E80" s="19">
        <v>0</v>
      </c>
      <c r="R80" s="19">
        <f t="shared" si="1"/>
        <v>0</v>
      </c>
    </row>
    <row r="81" spans="3:18" x14ac:dyDescent="0.25">
      <c r="C81" s="4" t="s">
        <v>72</v>
      </c>
      <c r="D81" s="19">
        <v>0</v>
      </c>
      <c r="E81" s="19">
        <v>0</v>
      </c>
      <c r="R81" s="19">
        <f t="shared" si="1"/>
        <v>0</v>
      </c>
    </row>
    <row r="82" spans="3:18" x14ac:dyDescent="0.25">
      <c r="C82" s="4" t="s">
        <v>73</v>
      </c>
      <c r="D82" s="19">
        <v>0</v>
      </c>
      <c r="E82" s="19">
        <v>0</v>
      </c>
      <c r="R82" s="19">
        <f t="shared" si="1"/>
        <v>0</v>
      </c>
    </row>
    <row r="83" spans="3:18" x14ac:dyDescent="0.25">
      <c r="C83" s="3" t="s">
        <v>74</v>
      </c>
      <c r="D83" s="19">
        <v>0</v>
      </c>
      <c r="E83" s="19">
        <v>0</v>
      </c>
      <c r="R83" s="19">
        <f t="shared" si="1"/>
        <v>0</v>
      </c>
    </row>
    <row r="84" spans="3:18" x14ac:dyDescent="0.25">
      <c r="C84" s="4" t="s">
        <v>75</v>
      </c>
      <c r="D84" s="19">
        <v>0</v>
      </c>
      <c r="E84" s="19">
        <v>0</v>
      </c>
      <c r="R84" s="19">
        <f t="shared" si="1"/>
        <v>0</v>
      </c>
    </row>
    <row r="85" spans="3:18" x14ac:dyDescent="0.25">
      <c r="C85" s="7" t="s">
        <v>65</v>
      </c>
      <c r="D85" s="31">
        <v>1456093694.95</v>
      </c>
      <c r="E85" s="31"/>
      <c r="F85" s="31">
        <f>SUM(F12:F84)</f>
        <v>9188.5</v>
      </c>
      <c r="G85" s="31">
        <f t="shared" ref="G85:Q85" si="2">SUM(G12:G84)</f>
        <v>103942645.08999999</v>
      </c>
      <c r="H85" s="31">
        <f t="shared" si="2"/>
        <v>83166059.260000005</v>
      </c>
      <c r="I85" s="31">
        <f t="shared" si="2"/>
        <v>79811325.420000017</v>
      </c>
      <c r="J85" s="31">
        <f t="shared" si="2"/>
        <v>78631337.200000018</v>
      </c>
      <c r="K85" s="31">
        <f t="shared" si="2"/>
        <v>94722713.089999989</v>
      </c>
      <c r="L85" s="31">
        <f t="shared" si="2"/>
        <v>68773343.980000004</v>
      </c>
      <c r="M85" s="31">
        <f t="shared" si="2"/>
        <v>112790648.03</v>
      </c>
      <c r="N85" s="31">
        <f t="shared" si="2"/>
        <v>77943911.709999993</v>
      </c>
      <c r="O85" s="31">
        <f t="shared" si="2"/>
        <v>160336992.31000003</v>
      </c>
      <c r="P85" s="31">
        <f t="shared" si="2"/>
        <v>0</v>
      </c>
      <c r="Q85" s="31">
        <f t="shared" si="2"/>
        <v>0</v>
      </c>
      <c r="R85" s="31">
        <f>SUM(R12:R84)</f>
        <v>860128164.58999968</v>
      </c>
    </row>
    <row r="92" spans="3:18" x14ac:dyDescent="0.25">
      <c r="N92" s="19"/>
    </row>
    <row r="93" spans="3:18" x14ac:dyDescent="0.25">
      <c r="N93" s="19"/>
    </row>
    <row r="94" spans="3:18" x14ac:dyDescent="0.25">
      <c r="N94" s="19"/>
    </row>
    <row r="95" spans="3:18" x14ac:dyDescent="0.25">
      <c r="N95" s="19"/>
    </row>
    <row r="96" spans="3:18" x14ac:dyDescent="0.25">
      <c r="N96" s="1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view="pageBreakPreview" topLeftCell="E2" zoomScale="96" zoomScaleNormal="60" zoomScaleSheetLayoutView="96" workbookViewId="0">
      <selection activeCell="M11" sqref="M11:M83"/>
    </sheetView>
  </sheetViews>
  <sheetFormatPr baseColWidth="10" defaultColWidth="11.42578125" defaultRowHeight="15" x14ac:dyDescent="0.25"/>
  <cols>
    <col min="3" max="3" width="93.7109375" bestFit="1" customWidth="1"/>
    <col min="4" max="4" width="16.7109375" bestFit="1" customWidth="1"/>
    <col min="5" max="5" width="19.42578125" bestFit="1" customWidth="1"/>
    <col min="6" max="6" width="18.42578125" bestFit="1" customWidth="1"/>
    <col min="7" max="7" width="18" style="19" bestFit="1" customWidth="1"/>
    <col min="8" max="8" width="18.42578125" style="19" bestFit="1" customWidth="1"/>
    <col min="9" max="9" width="18" customWidth="1"/>
    <col min="10" max="10" width="19" bestFit="1" customWidth="1"/>
    <col min="11" max="11" width="19.42578125" bestFit="1" customWidth="1"/>
    <col min="12" max="12" width="18" bestFit="1" customWidth="1"/>
    <col min="13" max="13" width="17.28515625" customWidth="1"/>
    <col min="14" max="14" width="17" bestFit="1" customWidth="1"/>
    <col min="15" max="15" width="16.140625" bestFit="1" customWidth="1"/>
    <col min="16" max="16" width="20.5703125" bestFit="1" customWidth="1"/>
  </cols>
  <sheetData>
    <row r="3" spans="3:17" ht="28.5" customHeight="1" x14ac:dyDescent="0.25">
      <c r="C3" s="35" t="s">
        <v>99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3:17" ht="21" customHeight="1" x14ac:dyDescent="0.25">
      <c r="C4" s="33" t="s">
        <v>98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3:17" ht="15.75" x14ac:dyDescent="0.25">
      <c r="C5" s="43" t="s">
        <v>100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7" ht="15.75" customHeight="1" x14ac:dyDescent="0.25">
      <c r="C6" s="37" t="s">
        <v>92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7" ht="15.75" customHeight="1" x14ac:dyDescent="0.25">
      <c r="C7" s="38" t="s">
        <v>77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3:17" ht="23.25" customHeight="1" x14ac:dyDescent="0.25">
      <c r="C9" s="5" t="s">
        <v>66</v>
      </c>
      <c r="D9" s="17" t="s">
        <v>79</v>
      </c>
      <c r="E9" s="17" t="s">
        <v>80</v>
      </c>
      <c r="F9" s="17" t="s">
        <v>81</v>
      </c>
      <c r="G9" s="30" t="s">
        <v>82</v>
      </c>
      <c r="H9" s="2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0"/>
      <c r="H10" s="20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P11" s="19">
        <f>SUM(D11:O11)</f>
        <v>0</v>
      </c>
    </row>
    <row r="12" spans="3:17" x14ac:dyDescent="0.25">
      <c r="C12" s="4" t="s">
        <v>2</v>
      </c>
      <c r="P12" s="19">
        <f t="shared" ref="P12:P76" si="0">SUM(D12:O12)</f>
        <v>0</v>
      </c>
    </row>
    <row r="13" spans="3:17" x14ac:dyDescent="0.25">
      <c r="C13" s="4" t="s">
        <v>3</v>
      </c>
      <c r="E13" s="14"/>
      <c r="N13" s="19"/>
      <c r="P13" s="19">
        <f t="shared" si="0"/>
        <v>0</v>
      </c>
    </row>
    <row r="14" spans="3:17" x14ac:dyDescent="0.25">
      <c r="C14" s="4" t="s">
        <v>4</v>
      </c>
      <c r="N14" s="19"/>
      <c r="P14" s="19">
        <f t="shared" si="0"/>
        <v>0</v>
      </c>
      <c r="Q14" s="16"/>
    </row>
    <row r="15" spans="3:17" x14ac:dyDescent="0.25">
      <c r="C15" s="4" t="s">
        <v>5</v>
      </c>
      <c r="D15" s="19"/>
      <c r="E15" s="19"/>
      <c r="F15" s="19"/>
      <c r="I15" s="19"/>
      <c r="J15" s="19"/>
      <c r="K15" s="19"/>
      <c r="L15" s="19"/>
      <c r="M15" s="19"/>
      <c r="N15" s="19"/>
      <c r="O15" s="19"/>
      <c r="P15" s="19">
        <f t="shared" si="0"/>
        <v>0</v>
      </c>
    </row>
    <row r="16" spans="3:17" x14ac:dyDescent="0.25">
      <c r="C16" s="4" t="s">
        <v>6</v>
      </c>
      <c r="D16" s="19"/>
      <c r="E16" s="19"/>
      <c r="F16" s="19"/>
      <c r="I16" s="19"/>
      <c r="J16" s="19"/>
      <c r="K16" s="19"/>
      <c r="L16" s="19"/>
      <c r="M16" s="19"/>
      <c r="N16" s="19"/>
      <c r="O16" s="19"/>
      <c r="P16" s="19">
        <f t="shared" si="0"/>
        <v>0</v>
      </c>
    </row>
    <row r="17" spans="3:16" x14ac:dyDescent="0.25">
      <c r="C17" s="3" t="s">
        <v>7</v>
      </c>
      <c r="D17" s="19"/>
      <c r="E17" s="19"/>
      <c r="F17" s="19"/>
      <c r="I17" s="19"/>
      <c r="J17" s="19"/>
      <c r="K17" s="19"/>
      <c r="L17" s="19"/>
      <c r="M17" s="19"/>
      <c r="N17" s="19"/>
      <c r="O17" s="19"/>
      <c r="P17" s="19">
        <f t="shared" si="0"/>
        <v>0</v>
      </c>
    </row>
    <row r="18" spans="3:16" x14ac:dyDescent="0.25">
      <c r="C18" s="4" t="s">
        <v>8</v>
      </c>
      <c r="D18" s="19"/>
      <c r="E18" s="19"/>
      <c r="F18" s="19"/>
      <c r="I18" s="19"/>
      <c r="J18" s="19"/>
      <c r="K18" s="19"/>
      <c r="L18" s="19"/>
      <c r="M18" s="19"/>
      <c r="N18" s="19"/>
      <c r="O18" s="19"/>
      <c r="P18" s="19">
        <f t="shared" si="0"/>
        <v>0</v>
      </c>
    </row>
    <row r="19" spans="3:16" x14ac:dyDescent="0.25">
      <c r="C19" s="4" t="s">
        <v>9</v>
      </c>
      <c r="D19" s="19"/>
      <c r="E19" s="19"/>
      <c r="F19" s="19"/>
      <c r="G19" s="19">
        <v>506.73</v>
      </c>
      <c r="I19" s="19"/>
      <c r="J19" s="19"/>
      <c r="K19" s="19"/>
      <c r="L19" s="19">
        <v>142380</v>
      </c>
      <c r="M19" s="19"/>
      <c r="N19" s="19"/>
      <c r="O19" s="19"/>
      <c r="P19" s="19">
        <f>SUM(D19:O19)</f>
        <v>142886.73000000001</v>
      </c>
    </row>
    <row r="20" spans="3:16" x14ac:dyDescent="0.25">
      <c r="C20" s="4" t="s">
        <v>10</v>
      </c>
      <c r="D20" s="19"/>
      <c r="E20" s="19"/>
      <c r="F20" s="19">
        <v>1999450</v>
      </c>
      <c r="G20" s="19">
        <v>1716400</v>
      </c>
      <c r="H20" s="19">
        <f>593750+446200</f>
        <v>1039950</v>
      </c>
      <c r="I20" s="19">
        <v>2875970</v>
      </c>
      <c r="J20" s="19">
        <v>3027973</v>
      </c>
      <c r="K20" s="19">
        <v>1214435</v>
      </c>
      <c r="L20" s="19">
        <v>2211542.5</v>
      </c>
      <c r="M20" s="19">
        <v>849025</v>
      </c>
      <c r="N20" s="19"/>
      <c r="O20" s="19"/>
      <c r="P20" s="19">
        <f t="shared" si="0"/>
        <v>14934745.5</v>
      </c>
    </row>
    <row r="21" spans="3:16" x14ac:dyDescent="0.25">
      <c r="C21" s="4" t="s">
        <v>11</v>
      </c>
      <c r="D21" s="19"/>
      <c r="E21" s="19"/>
      <c r="F21" s="19">
        <v>475000</v>
      </c>
      <c r="G21" s="19">
        <v>4285</v>
      </c>
      <c r="I21" s="19">
        <f>800+475000</f>
        <v>475800</v>
      </c>
      <c r="J21" s="19">
        <v>1720</v>
      </c>
      <c r="K21" s="19">
        <v>18080</v>
      </c>
      <c r="L21" s="19"/>
      <c r="M21" s="19">
        <f>3600+2640</f>
        <v>6240</v>
      </c>
      <c r="N21" s="19"/>
      <c r="O21" s="19"/>
      <c r="P21" s="19">
        <f t="shared" si="0"/>
        <v>981125</v>
      </c>
    </row>
    <row r="22" spans="3:16" x14ac:dyDescent="0.25">
      <c r="C22" s="4" t="s">
        <v>12</v>
      </c>
      <c r="D22" s="19"/>
      <c r="E22" s="19"/>
      <c r="F22" s="19"/>
      <c r="I22" s="19"/>
      <c r="J22" s="19">
        <v>558600</v>
      </c>
      <c r="K22" s="19">
        <v>226100</v>
      </c>
      <c r="L22" s="19"/>
      <c r="M22" s="19"/>
      <c r="N22" s="19"/>
      <c r="O22" s="19"/>
      <c r="P22" s="19">
        <f t="shared" si="0"/>
        <v>784700</v>
      </c>
    </row>
    <row r="23" spans="3:16" x14ac:dyDescent="0.25">
      <c r="C23" s="4" t="s">
        <v>13</v>
      </c>
      <c r="D23" s="19"/>
      <c r="E23" s="19">
        <v>9839902.5999999996</v>
      </c>
      <c r="F23" s="19"/>
      <c r="G23" s="19">
        <v>16282718.199999999</v>
      </c>
      <c r="H23" s="19">
        <v>9832742.2300000004</v>
      </c>
      <c r="I23" s="19">
        <v>9792380.8000000007</v>
      </c>
      <c r="J23" s="19">
        <v>10750226.869999999</v>
      </c>
      <c r="K23" s="19">
        <v>9786786.8899999987</v>
      </c>
      <c r="L23" s="19">
        <v>9494295.1500000004</v>
      </c>
      <c r="M23" s="19">
        <v>22263598.34</v>
      </c>
      <c r="N23" s="19"/>
      <c r="O23" s="19"/>
      <c r="P23" s="19">
        <f t="shared" si="0"/>
        <v>98042651.079999998</v>
      </c>
    </row>
    <row r="24" spans="3:16" x14ac:dyDescent="0.25">
      <c r="C24" s="4" t="s">
        <v>14</v>
      </c>
      <c r="D24" s="19"/>
      <c r="E24" s="19"/>
      <c r="F24" s="19">
        <v>75000</v>
      </c>
      <c r="G24" s="19">
        <v>36225</v>
      </c>
      <c r="H24" s="19">
        <v>2505.52</v>
      </c>
      <c r="I24" s="19">
        <f>25592+44956.8+50000</f>
        <v>120548.8</v>
      </c>
      <c r="J24" s="19"/>
      <c r="K24" s="19"/>
      <c r="L24" s="19">
        <v>150826.26999999999</v>
      </c>
      <c r="M24" s="19">
        <v>1000000</v>
      </c>
      <c r="N24" s="19"/>
      <c r="O24" s="19"/>
      <c r="P24" s="19">
        <f t="shared" si="0"/>
        <v>1385105.5899999999</v>
      </c>
    </row>
    <row r="25" spans="3:16" x14ac:dyDescent="0.25">
      <c r="C25" s="4" t="s">
        <v>15</v>
      </c>
      <c r="D25" s="19">
        <v>9188.5</v>
      </c>
      <c r="E25" s="19">
        <v>91766674.069999993</v>
      </c>
      <c r="F25" s="19">
        <v>78846265.540000007</v>
      </c>
      <c r="G25" s="19">
        <v>53573050.120000005</v>
      </c>
      <c r="H25" s="19">
        <f>64985.32+53496758.36+500800.53+227500+107600</f>
        <v>54397644.210000001</v>
      </c>
      <c r="I25" s="19">
        <f>66702589.26+191155.53+848314.35+45000+186924</f>
        <v>67973983.140000001</v>
      </c>
      <c r="J25" s="19">
        <v>52428441.389999993</v>
      </c>
      <c r="K25" s="19">
        <v>94653051.140000001</v>
      </c>
      <c r="L25" s="19">
        <v>49513895.140000001</v>
      </c>
      <c r="M25" s="19">
        <f>35755488.34+228555.67+4764536.04</f>
        <v>40748580.050000004</v>
      </c>
      <c r="N25" s="19"/>
      <c r="O25" s="19"/>
      <c r="P25" s="19">
        <f t="shared" si="0"/>
        <v>583910773.29999995</v>
      </c>
    </row>
    <row r="26" spans="3:16" x14ac:dyDescent="0.25">
      <c r="C26" s="4" t="s">
        <v>16</v>
      </c>
      <c r="D26" s="19"/>
      <c r="E26" s="19"/>
      <c r="F26" s="19"/>
      <c r="G26" s="19">
        <v>116272.04000000001</v>
      </c>
      <c r="H26" s="19">
        <f>3680+55160</f>
        <v>58840</v>
      </c>
      <c r="I26" s="19">
        <f>17500+5297.02+49800</f>
        <v>72597.02</v>
      </c>
      <c r="J26" s="19">
        <v>3000</v>
      </c>
      <c r="K26" s="19">
        <v>100</v>
      </c>
      <c r="L26" s="19">
        <v>2888400.36</v>
      </c>
      <c r="M26" s="19">
        <v>995920</v>
      </c>
      <c r="N26" s="19"/>
      <c r="O26" s="19"/>
      <c r="P26" s="19">
        <f t="shared" si="0"/>
        <v>4135129.42</v>
      </c>
    </row>
    <row r="27" spans="3:16" x14ac:dyDescent="0.25">
      <c r="C27" s="3" t="s">
        <v>17</v>
      </c>
      <c r="D27" s="19"/>
      <c r="E27" s="19"/>
      <c r="F27" s="19"/>
      <c r="G27" s="19">
        <v>5849</v>
      </c>
      <c r="I27" s="19"/>
      <c r="J27" s="19"/>
      <c r="K27" s="19"/>
      <c r="L27" s="19"/>
      <c r="M27" s="19"/>
      <c r="N27" s="19"/>
      <c r="O27" s="19"/>
      <c r="P27" s="19">
        <f t="shared" si="0"/>
        <v>5849</v>
      </c>
    </row>
    <row r="28" spans="3:16" x14ac:dyDescent="0.25">
      <c r="C28" s="4" t="s">
        <v>18</v>
      </c>
      <c r="D28" s="19"/>
      <c r="E28" s="19"/>
      <c r="F28" s="19"/>
      <c r="G28" s="19">
        <v>957110</v>
      </c>
      <c r="H28" s="19">
        <f>35052.41+2046072</f>
        <v>2081124.41</v>
      </c>
      <c r="I28" s="19">
        <f>16739.55+21452.45+7000000+200000</f>
        <v>7238192</v>
      </c>
      <c r="J28" s="19">
        <v>82045</v>
      </c>
      <c r="K28" s="19">
        <v>21858</v>
      </c>
      <c r="L28" s="19"/>
      <c r="M28" s="19">
        <f>53305.74+76511600</f>
        <v>76564905.739999995</v>
      </c>
      <c r="N28" s="19"/>
      <c r="O28" s="19"/>
      <c r="P28" s="19">
        <f t="shared" si="0"/>
        <v>86945235.149999991</v>
      </c>
    </row>
    <row r="29" spans="3:16" x14ac:dyDescent="0.25">
      <c r="C29" s="4" t="s">
        <v>19</v>
      </c>
      <c r="D29" s="19"/>
      <c r="E29" s="19"/>
      <c r="F29" s="19"/>
      <c r="G29" s="19">
        <v>5000</v>
      </c>
      <c r="I29" s="19">
        <f>11225+8569.16</f>
        <v>19794.16</v>
      </c>
      <c r="J29" s="19"/>
      <c r="K29" s="19"/>
      <c r="L29" s="19"/>
      <c r="M29" s="19"/>
      <c r="N29" s="19"/>
      <c r="O29" s="19"/>
      <c r="P29" s="19">
        <f t="shared" si="0"/>
        <v>24794.16</v>
      </c>
    </row>
    <row r="30" spans="3:16" x14ac:dyDescent="0.25">
      <c r="C30" s="4" t="s">
        <v>20</v>
      </c>
      <c r="D30" s="19"/>
      <c r="E30" s="19"/>
      <c r="F30" s="19"/>
      <c r="G30" s="19">
        <v>9180.4700000000012</v>
      </c>
      <c r="H30" s="19">
        <f>295+759620+2287148.73</f>
        <v>3047063.73</v>
      </c>
      <c r="I30" s="19">
        <v>916</v>
      </c>
      <c r="J30" s="19">
        <v>2788.92</v>
      </c>
      <c r="K30" s="19">
        <v>5269.88</v>
      </c>
      <c r="L30" s="19"/>
      <c r="M30" s="19">
        <v>4672.8</v>
      </c>
      <c r="N30" s="19"/>
      <c r="O30" s="19"/>
      <c r="P30" s="19">
        <f t="shared" si="0"/>
        <v>3069891.8</v>
      </c>
    </row>
    <row r="31" spans="3:16" x14ac:dyDescent="0.25">
      <c r="C31" s="4" t="s">
        <v>21</v>
      </c>
      <c r="D31" s="19"/>
      <c r="E31" s="19"/>
      <c r="F31" s="19"/>
      <c r="I31" s="19"/>
      <c r="J31" s="19"/>
      <c r="K31" s="19"/>
      <c r="L31" s="19"/>
      <c r="M31" s="19"/>
      <c r="N31" s="19"/>
      <c r="O31" s="19"/>
      <c r="P31" s="19">
        <f t="shared" si="0"/>
        <v>0</v>
      </c>
    </row>
    <row r="32" spans="3:16" x14ac:dyDescent="0.25">
      <c r="C32" s="4" t="s">
        <v>22</v>
      </c>
      <c r="D32" s="19"/>
      <c r="E32" s="19"/>
      <c r="F32" s="19"/>
      <c r="G32" s="19">
        <v>1175122.82</v>
      </c>
      <c r="H32" s="19">
        <v>2013.26</v>
      </c>
      <c r="I32" s="19">
        <f>1139.05+1996.05</f>
        <v>3135.1</v>
      </c>
      <c r="J32" s="19"/>
      <c r="K32" s="19">
        <v>1915</v>
      </c>
      <c r="L32" s="19">
        <v>1016894.07</v>
      </c>
      <c r="M32" s="19">
        <v>2623</v>
      </c>
      <c r="N32" s="19"/>
      <c r="O32" s="19"/>
      <c r="P32" s="19">
        <f t="shared" si="0"/>
        <v>2201703.25</v>
      </c>
    </row>
    <row r="33" spans="3:16" x14ac:dyDescent="0.25">
      <c r="C33" s="4" t="s">
        <v>23</v>
      </c>
      <c r="D33" s="19"/>
      <c r="E33" s="19"/>
      <c r="F33" s="19"/>
      <c r="G33" s="19">
        <v>550</v>
      </c>
      <c r="I33" s="19"/>
      <c r="J33" s="19">
        <v>5335</v>
      </c>
      <c r="K33" s="19"/>
      <c r="L33" s="19"/>
      <c r="M33" s="19">
        <v>2734.8</v>
      </c>
      <c r="N33" s="19"/>
      <c r="O33" s="19"/>
      <c r="P33" s="19">
        <f t="shared" si="0"/>
        <v>8619.7999999999993</v>
      </c>
    </row>
    <row r="34" spans="3:16" x14ac:dyDescent="0.25">
      <c r="C34" s="4" t="s">
        <v>24</v>
      </c>
      <c r="D34" s="19"/>
      <c r="E34" s="19">
        <v>2336068.42</v>
      </c>
      <c r="F34" s="19">
        <v>1770343.72</v>
      </c>
      <c r="G34" s="19">
        <v>2117492.0100000002</v>
      </c>
      <c r="H34" s="19">
        <f>1832242.3+3500+5012227.13</f>
        <v>6847969.4299999997</v>
      </c>
      <c r="I34" s="19">
        <f>1831117.9+2550</f>
        <v>1833667.9</v>
      </c>
      <c r="J34" s="19">
        <v>1876185.18</v>
      </c>
      <c r="K34" s="19">
        <v>1847182.14</v>
      </c>
      <c r="L34" s="19">
        <v>11837622.1</v>
      </c>
      <c r="M34" s="19">
        <v>1813451.35</v>
      </c>
      <c r="N34" s="19"/>
      <c r="O34" s="19"/>
      <c r="P34" s="19">
        <f t="shared" si="0"/>
        <v>32279982.25</v>
      </c>
    </row>
    <row r="35" spans="3:16" x14ac:dyDescent="0.25">
      <c r="C35" s="4" t="s">
        <v>25</v>
      </c>
      <c r="D35" s="19"/>
      <c r="E35" s="19"/>
      <c r="F35" s="19"/>
      <c r="I35" s="19"/>
      <c r="J35" s="19"/>
      <c r="K35" s="19"/>
      <c r="L35" s="19"/>
      <c r="M35" s="19"/>
      <c r="N35" s="19"/>
      <c r="O35" s="19"/>
      <c r="P35" s="19">
        <f t="shared" si="0"/>
        <v>0</v>
      </c>
    </row>
    <row r="36" spans="3:16" x14ac:dyDescent="0.25">
      <c r="C36" s="4" t="s">
        <v>26</v>
      </c>
      <c r="D36" s="19"/>
      <c r="E36" s="19"/>
      <c r="F36" s="19"/>
      <c r="G36" s="19">
        <v>3736315.16</v>
      </c>
      <c r="H36" s="19">
        <f>1585+25305.71+2155.88+1292437.82</f>
        <v>1321484.4100000001</v>
      </c>
      <c r="I36" s="19">
        <f>8459.14+11038.94+599.75+2487.35+3000+8355.01+953481.16+374821</f>
        <v>1362242.35</v>
      </c>
      <c r="J36" s="19">
        <v>37028.620000000003</v>
      </c>
      <c r="K36" s="19">
        <v>4999844.9800000004</v>
      </c>
      <c r="L36" s="19">
        <v>535781.02</v>
      </c>
      <c r="M36" s="19">
        <v>55688.74</v>
      </c>
      <c r="N36" s="19"/>
      <c r="O36" s="19"/>
      <c r="P36" s="19">
        <f t="shared" si="0"/>
        <v>12048385.279999999</v>
      </c>
    </row>
    <row r="37" spans="3:16" x14ac:dyDescent="0.25">
      <c r="C37" s="3" t="s">
        <v>27</v>
      </c>
      <c r="D37" s="19"/>
      <c r="E37" s="19"/>
      <c r="F37" s="19"/>
      <c r="I37" s="19"/>
      <c r="J37" s="19"/>
      <c r="K37" s="19"/>
      <c r="L37" s="19"/>
      <c r="M37" s="19"/>
      <c r="N37" s="19"/>
      <c r="O37" s="19"/>
      <c r="P37" s="19">
        <f t="shared" si="0"/>
        <v>0</v>
      </c>
    </row>
    <row r="38" spans="3:16" x14ac:dyDescent="0.25">
      <c r="C38" s="4" t="s">
        <v>28</v>
      </c>
      <c r="D38" s="19"/>
      <c r="E38" s="19"/>
      <c r="F38" s="19"/>
      <c r="I38" s="19"/>
      <c r="J38" s="19"/>
      <c r="K38" s="19"/>
      <c r="L38" s="19"/>
      <c r="M38" s="19"/>
      <c r="N38" s="19"/>
      <c r="O38" s="19"/>
      <c r="P38" s="19">
        <f t="shared" si="0"/>
        <v>0</v>
      </c>
    </row>
    <row r="39" spans="3:16" x14ac:dyDescent="0.25">
      <c r="C39" s="4" t="s">
        <v>29</v>
      </c>
      <c r="D39" s="19"/>
      <c r="E39" s="19"/>
      <c r="F39" s="19"/>
      <c r="I39" s="19"/>
      <c r="J39" s="19"/>
      <c r="K39" s="19"/>
      <c r="L39" s="19"/>
      <c r="M39" s="19"/>
      <c r="N39" s="19"/>
      <c r="O39" s="19"/>
      <c r="P39" s="19">
        <f t="shared" si="0"/>
        <v>0</v>
      </c>
    </row>
    <row r="40" spans="3:16" x14ac:dyDescent="0.25">
      <c r="C40" s="4" t="s">
        <v>30</v>
      </c>
      <c r="D40" s="19"/>
      <c r="E40" s="19"/>
      <c r="F40" s="19"/>
      <c r="I40" s="19"/>
      <c r="J40" s="19"/>
      <c r="K40" s="19"/>
      <c r="L40" s="19"/>
      <c r="M40" s="19"/>
      <c r="N40" s="19"/>
      <c r="O40" s="19"/>
      <c r="P40" s="19">
        <f t="shared" si="0"/>
        <v>0</v>
      </c>
    </row>
    <row r="41" spans="3:16" x14ac:dyDescent="0.25">
      <c r="C41" s="4" t="s">
        <v>31</v>
      </c>
      <c r="D41" s="19"/>
      <c r="E41" s="19"/>
      <c r="F41" s="19"/>
      <c r="I41" s="19"/>
      <c r="J41" s="19"/>
      <c r="K41" s="19"/>
      <c r="L41" s="19"/>
      <c r="M41" s="19"/>
      <c r="N41" s="19"/>
      <c r="O41" s="19"/>
      <c r="P41" s="19">
        <f t="shared" si="0"/>
        <v>0</v>
      </c>
    </row>
    <row r="42" spans="3:16" x14ac:dyDescent="0.25">
      <c r="C42" s="4" t="s">
        <v>32</v>
      </c>
      <c r="D42" s="19"/>
      <c r="E42" s="19"/>
      <c r="F42" s="19"/>
      <c r="I42" s="19"/>
      <c r="J42" s="19"/>
      <c r="K42" s="19"/>
      <c r="L42" s="19"/>
      <c r="M42" s="19"/>
      <c r="N42" s="19"/>
      <c r="O42" s="19"/>
      <c r="P42" s="19">
        <f t="shared" si="0"/>
        <v>0</v>
      </c>
    </row>
    <row r="43" spans="3:16" x14ac:dyDescent="0.25">
      <c r="C43" s="4" t="s">
        <v>33</v>
      </c>
      <c r="D43" s="19"/>
      <c r="E43" s="19"/>
      <c r="F43" s="19"/>
      <c r="I43" s="19"/>
      <c r="J43" s="19"/>
      <c r="K43" s="19"/>
      <c r="L43" s="19"/>
      <c r="M43" s="19"/>
      <c r="N43" s="19"/>
      <c r="O43" s="19"/>
      <c r="P43" s="19">
        <f t="shared" si="0"/>
        <v>0</v>
      </c>
    </row>
    <row r="44" spans="3:16" x14ac:dyDescent="0.25">
      <c r="C44" s="4" t="s">
        <v>34</v>
      </c>
      <c r="D44" s="19"/>
      <c r="E44" s="19"/>
      <c r="F44" s="19"/>
      <c r="I44" s="19"/>
      <c r="J44" s="19"/>
      <c r="K44" s="19"/>
      <c r="L44" s="19"/>
      <c r="M44" s="19"/>
      <c r="N44" s="19"/>
      <c r="O44" s="19"/>
      <c r="P44" s="19">
        <f t="shared" si="0"/>
        <v>0</v>
      </c>
    </row>
    <row r="45" spans="3:16" x14ac:dyDescent="0.25">
      <c r="C45" s="4" t="s">
        <v>35</v>
      </c>
      <c r="D45" s="19"/>
      <c r="E45" s="19"/>
      <c r="F45" s="19"/>
      <c r="I45" s="19"/>
      <c r="J45" s="19"/>
      <c r="K45" s="19"/>
      <c r="L45" s="19"/>
      <c r="M45" s="19"/>
      <c r="N45" s="19"/>
      <c r="O45" s="19"/>
      <c r="P45" s="19">
        <f t="shared" si="0"/>
        <v>0</v>
      </c>
    </row>
    <row r="46" spans="3:16" x14ac:dyDescent="0.25">
      <c r="C46" s="3" t="s">
        <v>36</v>
      </c>
      <c r="D46" s="19"/>
      <c r="E46" s="19"/>
      <c r="F46" s="19"/>
      <c r="I46" s="19"/>
      <c r="J46" s="19"/>
      <c r="K46" s="19"/>
      <c r="L46" s="19"/>
      <c r="M46" s="19"/>
      <c r="N46" s="19"/>
      <c r="O46" s="19"/>
      <c r="P46" s="19">
        <f t="shared" si="0"/>
        <v>0</v>
      </c>
    </row>
    <row r="47" spans="3:16" x14ac:dyDescent="0.25">
      <c r="C47" s="4" t="s">
        <v>37</v>
      </c>
      <c r="D47" s="19"/>
      <c r="E47" s="19"/>
      <c r="F47" s="19"/>
      <c r="I47" s="19"/>
      <c r="J47" s="19"/>
      <c r="K47" s="19"/>
      <c r="L47" s="19"/>
      <c r="M47" s="19"/>
      <c r="N47" s="19"/>
      <c r="O47" s="19"/>
      <c r="P47" s="19">
        <f t="shared" si="0"/>
        <v>0</v>
      </c>
    </row>
    <row r="48" spans="3:16" x14ac:dyDescent="0.25">
      <c r="C48" s="4" t="s">
        <v>38</v>
      </c>
      <c r="D48" s="19"/>
      <c r="E48" s="19"/>
      <c r="F48" s="19"/>
      <c r="I48" s="19"/>
      <c r="J48" s="19"/>
      <c r="K48" s="19"/>
      <c r="L48" s="19"/>
      <c r="M48" s="19"/>
      <c r="N48" s="19"/>
      <c r="O48" s="19"/>
      <c r="P48" s="19">
        <f t="shared" si="0"/>
        <v>0</v>
      </c>
    </row>
    <row r="49" spans="3:16" x14ac:dyDescent="0.25">
      <c r="C49" s="4" t="s">
        <v>39</v>
      </c>
      <c r="D49" s="19"/>
      <c r="E49" s="19"/>
      <c r="F49" s="19"/>
      <c r="I49" s="19"/>
      <c r="J49" s="19"/>
      <c r="K49" s="19"/>
      <c r="L49" s="19"/>
      <c r="M49" s="19"/>
      <c r="N49" s="19"/>
      <c r="O49" s="19"/>
      <c r="P49" s="19">
        <f t="shared" si="0"/>
        <v>0</v>
      </c>
    </row>
    <row r="50" spans="3:16" x14ac:dyDescent="0.25">
      <c r="C50" s="4" t="s">
        <v>40</v>
      </c>
      <c r="D50" s="19"/>
      <c r="E50" s="19"/>
      <c r="F50" s="19"/>
      <c r="I50" s="19"/>
      <c r="J50" s="19"/>
      <c r="K50" s="19"/>
      <c r="L50" s="19"/>
      <c r="M50" s="19"/>
      <c r="N50" s="19"/>
      <c r="O50" s="19"/>
      <c r="P50" s="19">
        <f t="shared" si="0"/>
        <v>0</v>
      </c>
    </row>
    <row r="51" spans="3:16" x14ac:dyDescent="0.25">
      <c r="C51" s="4" t="s">
        <v>41</v>
      </c>
      <c r="D51" s="19"/>
      <c r="E51" s="19"/>
      <c r="F51" s="19"/>
      <c r="I51" s="19"/>
      <c r="J51" s="19"/>
      <c r="K51" s="19"/>
      <c r="L51" s="19"/>
      <c r="M51" s="19"/>
      <c r="N51" s="19"/>
      <c r="O51" s="19"/>
      <c r="P51" s="19">
        <f t="shared" si="0"/>
        <v>0</v>
      </c>
    </row>
    <row r="52" spans="3:16" x14ac:dyDescent="0.25">
      <c r="C52" s="4" t="s">
        <v>42</v>
      </c>
      <c r="D52" s="19"/>
      <c r="E52" s="19"/>
      <c r="F52" s="19"/>
      <c r="I52" s="19"/>
      <c r="J52" s="19"/>
      <c r="K52" s="19"/>
      <c r="L52" s="19"/>
      <c r="M52" s="19"/>
      <c r="N52" s="19"/>
      <c r="O52" s="19"/>
      <c r="P52" s="19">
        <f t="shared" si="0"/>
        <v>0</v>
      </c>
    </row>
    <row r="53" spans="3:16" x14ac:dyDescent="0.25">
      <c r="C53" s="3" t="s">
        <v>43</v>
      </c>
      <c r="D53" s="19"/>
      <c r="E53" s="19"/>
      <c r="F53" s="19"/>
      <c r="I53" s="19"/>
      <c r="J53" s="19"/>
      <c r="K53" s="19"/>
      <c r="L53" s="19"/>
      <c r="M53" s="19"/>
      <c r="N53" s="19"/>
      <c r="O53" s="19"/>
      <c r="P53" s="19">
        <f t="shared" si="0"/>
        <v>0</v>
      </c>
    </row>
    <row r="54" spans="3:16" x14ac:dyDescent="0.25">
      <c r="C54" s="4" t="s">
        <v>44</v>
      </c>
      <c r="D54" s="19"/>
      <c r="E54" s="19"/>
      <c r="F54" s="19"/>
      <c r="I54" s="19"/>
      <c r="J54" s="19"/>
      <c r="K54" s="19"/>
      <c r="L54" s="19"/>
      <c r="M54" s="19"/>
      <c r="N54" s="19"/>
      <c r="O54" s="19"/>
      <c r="P54" s="19">
        <f t="shared" si="0"/>
        <v>0</v>
      </c>
    </row>
    <row r="55" spans="3:16" x14ac:dyDescent="0.25">
      <c r="C55" s="4" t="s">
        <v>45</v>
      </c>
      <c r="D55" s="19"/>
      <c r="E55" s="19"/>
      <c r="F55" s="19"/>
      <c r="G55" s="19">
        <v>69382</v>
      </c>
      <c r="I55" s="19"/>
      <c r="J55" s="19"/>
      <c r="K55" s="19"/>
      <c r="L55" s="19"/>
      <c r="M55" s="19"/>
      <c r="N55" s="19"/>
      <c r="O55" s="19"/>
      <c r="P55" s="19">
        <f t="shared" si="0"/>
        <v>69382</v>
      </c>
    </row>
    <row r="56" spans="3:16" x14ac:dyDescent="0.25">
      <c r="C56" s="4" t="s">
        <v>46</v>
      </c>
      <c r="D56" s="19"/>
      <c r="E56" s="19"/>
      <c r="F56" s="19"/>
      <c r="I56" s="19"/>
      <c r="J56" s="19"/>
      <c r="K56" s="19"/>
      <c r="L56" s="19"/>
      <c r="M56" s="19"/>
      <c r="N56" s="19"/>
      <c r="O56" s="19"/>
      <c r="P56" s="19">
        <f t="shared" si="0"/>
        <v>0</v>
      </c>
    </row>
    <row r="57" spans="3:16" x14ac:dyDescent="0.25">
      <c r="C57" s="4" t="s">
        <v>47</v>
      </c>
      <c r="D57" s="19"/>
      <c r="E57" s="19"/>
      <c r="F57" s="19"/>
      <c r="I57" s="19">
        <v>2925144.16</v>
      </c>
      <c r="J57" s="19"/>
      <c r="K57" s="19"/>
      <c r="L57" s="19"/>
      <c r="M57" s="19">
        <v>16029552.49</v>
      </c>
      <c r="N57" s="19"/>
      <c r="O57" s="19"/>
      <c r="P57" s="19">
        <f t="shared" si="0"/>
        <v>18954696.649999999</v>
      </c>
    </row>
    <row r="58" spans="3:16" x14ac:dyDescent="0.25">
      <c r="C58" s="4" t="s">
        <v>48</v>
      </c>
      <c r="D58" s="19"/>
      <c r="E58" s="19"/>
      <c r="F58" s="19"/>
      <c r="G58" s="19">
        <v>5866.87</v>
      </c>
      <c r="I58" s="19">
        <f>27511.66+830</f>
        <v>28341.66</v>
      </c>
      <c r="J58" s="19"/>
      <c r="K58" s="19">
        <v>16025</v>
      </c>
      <c r="L58" s="19"/>
      <c r="M58" s="19"/>
      <c r="N58" s="19"/>
      <c r="O58" s="19"/>
      <c r="P58" s="19">
        <f t="shared" si="0"/>
        <v>50233.53</v>
      </c>
    </row>
    <row r="59" spans="3:16" x14ac:dyDescent="0.25">
      <c r="C59" s="4" t="s">
        <v>49</v>
      </c>
      <c r="D59" s="19"/>
      <c r="E59" s="19"/>
      <c r="F59" s="19"/>
      <c r="I59" s="19"/>
      <c r="J59" s="19"/>
      <c r="K59" s="19"/>
      <c r="L59" s="19">
        <v>152275.1</v>
      </c>
      <c r="M59" s="19"/>
      <c r="N59" s="19"/>
      <c r="O59" s="19"/>
      <c r="P59" s="19">
        <f t="shared" si="0"/>
        <v>152275.1</v>
      </c>
    </row>
    <row r="60" spans="3:16" x14ac:dyDescent="0.25">
      <c r="C60" s="4" t="s">
        <v>50</v>
      </c>
      <c r="D60" s="19"/>
      <c r="E60" s="19"/>
      <c r="F60" s="19"/>
      <c r="I60" s="19"/>
      <c r="J60" s="19"/>
      <c r="K60" s="19"/>
      <c r="L60" s="19"/>
      <c r="M60" s="19"/>
      <c r="N60" s="19"/>
      <c r="O60" s="19"/>
      <c r="P60" s="19">
        <f t="shared" si="0"/>
        <v>0</v>
      </c>
    </row>
    <row r="61" spans="3:16" x14ac:dyDescent="0.25">
      <c r="C61" s="4" t="s">
        <v>51</v>
      </c>
      <c r="D61" s="19"/>
      <c r="E61" s="19"/>
      <c r="F61" s="19"/>
      <c r="I61" s="19"/>
      <c r="J61" s="19"/>
      <c r="K61" s="19"/>
      <c r="L61" s="19"/>
      <c r="M61" s="19"/>
      <c r="N61" s="19"/>
      <c r="O61" s="19"/>
      <c r="P61" s="19">
        <f t="shared" si="0"/>
        <v>0</v>
      </c>
    </row>
    <row r="62" spans="3:16" x14ac:dyDescent="0.25">
      <c r="C62" s="4" t="s">
        <v>52</v>
      </c>
      <c r="D62" s="19"/>
      <c r="E62" s="19"/>
      <c r="F62" s="19"/>
      <c r="I62" s="19"/>
      <c r="J62" s="19"/>
      <c r="K62" s="19"/>
      <c r="L62" s="19"/>
      <c r="M62" s="19"/>
      <c r="N62" s="19"/>
      <c r="O62" s="19"/>
      <c r="P62" s="19">
        <f t="shared" si="0"/>
        <v>0</v>
      </c>
    </row>
    <row r="63" spans="3:16" x14ac:dyDescent="0.25">
      <c r="C63" s="3" t="s">
        <v>53</v>
      </c>
      <c r="D63" s="19"/>
      <c r="E63" s="19"/>
      <c r="F63" s="19"/>
      <c r="I63" s="19"/>
      <c r="J63" s="19"/>
      <c r="K63" s="19"/>
      <c r="L63" s="19"/>
      <c r="M63" s="19"/>
      <c r="N63" s="19"/>
      <c r="O63" s="19"/>
      <c r="P63" s="19">
        <f t="shared" si="0"/>
        <v>0</v>
      </c>
    </row>
    <row r="64" spans="3:16" x14ac:dyDescent="0.25">
      <c r="C64" s="4" t="s">
        <v>54</v>
      </c>
      <c r="D64" s="19"/>
      <c r="E64" s="19"/>
      <c r="F64" s="19"/>
      <c r="I64" s="19"/>
      <c r="J64" s="19"/>
      <c r="K64" s="19"/>
      <c r="L64" s="19"/>
      <c r="M64" s="19"/>
      <c r="N64" s="19"/>
      <c r="O64" s="19"/>
      <c r="P64" s="19">
        <f t="shared" si="0"/>
        <v>0</v>
      </c>
    </row>
    <row r="65" spans="3:16" x14ac:dyDescent="0.25">
      <c r="C65" s="4" t="s">
        <v>55</v>
      </c>
      <c r="D65" s="19"/>
      <c r="E65" s="19"/>
      <c r="F65" s="19"/>
      <c r="I65" s="19"/>
      <c r="J65" s="19"/>
      <c r="K65" s="19"/>
      <c r="L65" s="19"/>
      <c r="M65" s="19"/>
      <c r="N65" s="19"/>
      <c r="O65" s="19"/>
      <c r="P65" s="19">
        <f t="shared" si="0"/>
        <v>0</v>
      </c>
    </row>
    <row r="66" spans="3:16" x14ac:dyDescent="0.25">
      <c r="C66" s="4" t="s">
        <v>56</v>
      </c>
      <c r="D66" s="19"/>
      <c r="E66" s="19"/>
      <c r="F66" s="19"/>
      <c r="I66" s="19"/>
      <c r="J66" s="19"/>
      <c r="K66" s="19"/>
      <c r="L66" s="19"/>
      <c r="M66" s="19"/>
      <c r="N66" s="19"/>
      <c r="O66" s="19"/>
      <c r="P66" s="19">
        <f t="shared" si="0"/>
        <v>0</v>
      </c>
    </row>
    <row r="67" spans="3:16" x14ac:dyDescent="0.25">
      <c r="C67" s="4" t="s">
        <v>57</v>
      </c>
      <c r="D67" s="19"/>
      <c r="E67" s="19"/>
      <c r="F67" s="19"/>
      <c r="I67" s="19"/>
      <c r="J67" s="19"/>
      <c r="K67" s="19"/>
      <c r="L67" s="19"/>
      <c r="M67" s="19"/>
      <c r="N67" s="19"/>
      <c r="O67" s="19"/>
      <c r="P67" s="19">
        <f t="shared" si="0"/>
        <v>0</v>
      </c>
    </row>
    <row r="68" spans="3:16" x14ac:dyDescent="0.25">
      <c r="C68" s="3" t="s">
        <v>58</v>
      </c>
      <c r="D68" s="19"/>
      <c r="E68" s="19"/>
      <c r="F68" s="19"/>
      <c r="I68" s="19"/>
      <c r="J68" s="19"/>
      <c r="K68" s="19"/>
      <c r="L68" s="19"/>
      <c r="M68" s="19"/>
      <c r="N68" s="19"/>
      <c r="O68" s="19"/>
      <c r="P68" s="19">
        <f t="shared" si="0"/>
        <v>0</v>
      </c>
    </row>
    <row r="69" spans="3:16" x14ac:dyDescent="0.25">
      <c r="C69" s="4" t="s">
        <v>59</v>
      </c>
      <c r="D69" s="19"/>
      <c r="E69" s="19"/>
      <c r="F69" s="19"/>
      <c r="I69" s="19"/>
      <c r="J69" s="19"/>
      <c r="K69" s="19"/>
      <c r="L69" s="19"/>
      <c r="M69" s="19"/>
      <c r="N69" s="19"/>
      <c r="O69" s="19"/>
      <c r="P69" s="19">
        <f t="shared" si="0"/>
        <v>0</v>
      </c>
    </row>
    <row r="70" spans="3:16" x14ac:dyDescent="0.25">
      <c r="C70" s="4" t="s">
        <v>60</v>
      </c>
      <c r="D70" s="19"/>
      <c r="E70" s="19"/>
      <c r="F70" s="19"/>
      <c r="I70" s="19"/>
      <c r="J70" s="19"/>
      <c r="K70" s="19"/>
      <c r="L70" s="19"/>
      <c r="M70" s="19"/>
      <c r="N70" s="19"/>
      <c r="O70" s="19"/>
      <c r="P70" s="19">
        <f t="shared" si="0"/>
        <v>0</v>
      </c>
    </row>
    <row r="71" spans="3:16" x14ac:dyDescent="0.25">
      <c r="C71" s="3" t="s">
        <v>61</v>
      </c>
      <c r="D71" s="19"/>
      <c r="E71" s="19"/>
      <c r="F71" s="19"/>
      <c r="I71" s="19"/>
      <c r="J71" s="19"/>
      <c r="K71" s="19"/>
      <c r="L71" s="19"/>
      <c r="M71" s="19"/>
      <c r="N71" s="19"/>
      <c r="O71" s="19"/>
      <c r="P71" s="19">
        <f t="shared" si="0"/>
        <v>0</v>
      </c>
    </row>
    <row r="72" spans="3:16" x14ac:dyDescent="0.25">
      <c r="C72" s="4" t="s">
        <v>62</v>
      </c>
      <c r="D72" s="19"/>
      <c r="E72" s="19"/>
      <c r="F72" s="19"/>
      <c r="I72" s="19"/>
      <c r="J72" s="19"/>
      <c r="K72" s="19"/>
      <c r="L72" s="19"/>
      <c r="M72" s="19"/>
      <c r="N72" s="19"/>
      <c r="O72" s="19"/>
      <c r="P72" s="19">
        <f t="shared" si="0"/>
        <v>0</v>
      </c>
    </row>
    <row r="73" spans="3:16" x14ac:dyDescent="0.25">
      <c r="C73" s="4" t="s">
        <v>63</v>
      </c>
      <c r="D73" s="19"/>
      <c r="E73" s="19"/>
      <c r="F73" s="19"/>
      <c r="I73" s="19"/>
      <c r="J73" s="19"/>
      <c r="K73" s="19"/>
      <c r="L73" s="19"/>
      <c r="M73" s="19"/>
      <c r="N73" s="19"/>
      <c r="O73" s="19"/>
      <c r="P73" s="19">
        <f t="shared" si="0"/>
        <v>0</v>
      </c>
    </row>
    <row r="74" spans="3:16" x14ac:dyDescent="0.25">
      <c r="C74" s="4" t="s">
        <v>64</v>
      </c>
      <c r="D74" s="19"/>
      <c r="E74" s="19"/>
      <c r="F74" s="19"/>
      <c r="I74" s="19"/>
      <c r="J74" s="19"/>
      <c r="K74" s="19"/>
      <c r="L74" s="19"/>
      <c r="M74" s="19"/>
      <c r="N74" s="19"/>
      <c r="O74" s="19"/>
      <c r="P74" s="19">
        <f t="shared" si="0"/>
        <v>0</v>
      </c>
    </row>
    <row r="75" spans="3:16" x14ac:dyDescent="0.25">
      <c r="C75" s="1" t="s">
        <v>67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>
        <f t="shared" si="0"/>
        <v>0</v>
      </c>
    </row>
    <row r="76" spans="3:16" x14ac:dyDescent="0.25">
      <c r="C76" s="3" t="s">
        <v>68</v>
      </c>
      <c r="P76" s="19">
        <f t="shared" si="0"/>
        <v>0</v>
      </c>
    </row>
    <row r="77" spans="3:16" x14ac:dyDescent="0.25">
      <c r="C77" s="4" t="s">
        <v>69</v>
      </c>
      <c r="N77" s="19"/>
      <c r="P77" s="19">
        <f t="shared" ref="P77:P83" si="1">SUM(D77:O77)</f>
        <v>0</v>
      </c>
    </row>
    <row r="78" spans="3:16" x14ac:dyDescent="0.25">
      <c r="C78" s="4" t="s">
        <v>70</v>
      </c>
      <c r="J78" s="19"/>
      <c r="L78" s="19"/>
      <c r="N78" s="19"/>
      <c r="P78" s="19">
        <f t="shared" si="1"/>
        <v>0</v>
      </c>
    </row>
    <row r="79" spans="3:16" x14ac:dyDescent="0.25">
      <c r="C79" s="3" t="s">
        <v>71</v>
      </c>
      <c r="I79" s="19"/>
      <c r="J79" s="19"/>
      <c r="P79" s="19">
        <f t="shared" si="1"/>
        <v>0</v>
      </c>
    </row>
    <row r="80" spans="3:16" x14ac:dyDescent="0.25">
      <c r="C80" s="4" t="s">
        <v>72</v>
      </c>
      <c r="J80" s="19"/>
      <c r="L80" s="19"/>
      <c r="P80" s="19">
        <f t="shared" si="1"/>
        <v>0</v>
      </c>
    </row>
    <row r="81" spans="3:16" x14ac:dyDescent="0.25">
      <c r="C81" s="4" t="s">
        <v>73</v>
      </c>
      <c r="J81" s="19"/>
      <c r="P81" s="19">
        <f t="shared" si="1"/>
        <v>0</v>
      </c>
    </row>
    <row r="82" spans="3:16" x14ac:dyDescent="0.25">
      <c r="C82" s="3" t="s">
        <v>74</v>
      </c>
      <c r="J82" s="19"/>
      <c r="P82" s="19">
        <f t="shared" si="1"/>
        <v>0</v>
      </c>
    </row>
    <row r="83" spans="3:16" x14ac:dyDescent="0.25">
      <c r="C83" s="4" t="s">
        <v>75</v>
      </c>
      <c r="P83" s="19">
        <f t="shared" si="1"/>
        <v>0</v>
      </c>
    </row>
    <row r="84" spans="3:16" x14ac:dyDescent="0.25">
      <c r="C84" s="7" t="s">
        <v>65</v>
      </c>
      <c r="D84" s="31">
        <f>SUM(D11:D83)</f>
        <v>9188.5</v>
      </c>
      <c r="E84" s="31">
        <f t="shared" ref="E84:O84" si="2">SUM(E11:E83)</f>
        <v>103942645.08999999</v>
      </c>
      <c r="F84" s="31">
        <f t="shared" si="2"/>
        <v>83166059.260000005</v>
      </c>
      <c r="G84" s="31">
        <f t="shared" si="2"/>
        <v>79811325.420000017</v>
      </c>
      <c r="H84" s="31">
        <f t="shared" si="2"/>
        <v>78631337.200000018</v>
      </c>
      <c r="I84" s="31">
        <f t="shared" si="2"/>
        <v>94722713.089999989</v>
      </c>
      <c r="J84" s="31">
        <f t="shared" si="2"/>
        <v>68773343.980000004</v>
      </c>
      <c r="K84" s="31">
        <f t="shared" si="2"/>
        <v>112790648.03</v>
      </c>
      <c r="L84" s="31">
        <f t="shared" si="2"/>
        <v>77943911.709999993</v>
      </c>
      <c r="M84" s="31">
        <f t="shared" si="2"/>
        <v>160336992.31000003</v>
      </c>
      <c r="N84" s="31">
        <f t="shared" si="2"/>
        <v>0</v>
      </c>
      <c r="O84" s="31">
        <f t="shared" si="2"/>
        <v>0</v>
      </c>
      <c r="P84" s="31">
        <f>SUM(P11:P83)</f>
        <v>860128164.58999968</v>
      </c>
    </row>
  </sheetData>
  <mergeCells count="5">
    <mergeCell ref="C4:P4"/>
    <mergeCell ref="C5:P5"/>
    <mergeCell ref="C6:P6"/>
    <mergeCell ref="C7:P7"/>
    <mergeCell ref="C3:P3"/>
  </mergeCells>
  <pageMargins left="0" right="1.299212598425197" top="0.74803149606299213" bottom="0.74803149606299213" header="0.31496062992125984" footer="0.31496062992125984"/>
  <pageSetup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366139DBB0247B7868BDB8EDE7D4B" ma:contentTypeVersion="4" ma:contentTypeDescription="Crear nuevo documento." ma:contentTypeScope="" ma:versionID="8364dbcc2104429e65b4274504d1d007">
  <xsd:schema xmlns:xsd="http://www.w3.org/2001/XMLSchema" xmlns:xs="http://www.w3.org/2001/XMLSchema" xmlns:p="http://schemas.microsoft.com/office/2006/metadata/properties" xmlns:ns2="66e55bb0-6a93-486a-a874-be641f4fee4e" xmlns:ns3="7560a857-e2bb-466a-b88c-17500a5332ee" targetNamespace="http://schemas.microsoft.com/office/2006/metadata/properties" ma:root="true" ma:fieldsID="1dbe6b2746f847c9af07292847331b83" ns2:_="" ns3:_="">
    <xsd:import namespace="66e55bb0-6a93-486a-a874-be641f4fee4e"/>
    <xsd:import namespace="7560a857-e2bb-466a-b88c-17500a53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5bb0-6a93-486a-a874-be641f4fe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a857-e2bb-466a-b88c-17500a53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F1634-5689-425A-9A5F-C48DEB0642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FEAC84-53B3-4FE2-B52E-B90321FFF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55bb0-6a93-486a-a874-be641f4fee4e"/>
    <ds:schemaRef ds:uri="7560a857-e2bb-466a-b88c-17500a53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Candelaria Reyes</cp:lastModifiedBy>
  <cp:lastPrinted>2022-10-03T16:54:55Z</cp:lastPrinted>
  <dcterms:created xsi:type="dcterms:W3CDTF">2021-07-29T18:58:50Z</dcterms:created>
  <dcterms:modified xsi:type="dcterms:W3CDTF">2022-11-03T19:52:17Z</dcterms:modified>
</cp:coreProperties>
</file>