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jose.martinez\Desktop\Jose Martinez - Seccion Nomina\NOMINAS DIGEPEP\2018\Enero 2018\"/>
    </mc:Choice>
  </mc:AlternateContent>
  <bookViews>
    <workbookView xWindow="0" yWindow="0" windowWidth="24000" windowHeight="9735"/>
  </bookViews>
  <sheets>
    <sheet name="Nomina" sheetId="1" r:id="rId1"/>
  </sheets>
  <definedNames>
    <definedName name="_xlnm._FilterDatabase" localSheetId="0" hidden="1">Nomina!$A$8:$Y$8</definedName>
    <definedName name="_xlnm.Print_Area" localSheetId="0">Nomina!$A$1:$Y$29</definedName>
    <definedName name="_xlnm.Print_Titles" localSheetId="0">Nomina!$1:$8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Q27" i="1"/>
  <c r="P27" i="1"/>
  <c r="N27" i="1"/>
  <c r="M27" i="1"/>
  <c r="H27" i="1"/>
  <c r="U27" i="1" l="1"/>
  <c r="S27" i="1"/>
  <c r="I27" i="1" s="1"/>
  <c r="J27" i="1" s="1"/>
  <c r="K27" i="1" s="1"/>
  <c r="T27" i="1" l="1"/>
  <c r="V27" i="1" s="1"/>
  <c r="G27" i="1"/>
  <c r="O11" i="1" l="1"/>
  <c r="O10" i="1"/>
  <c r="O28" i="1"/>
  <c r="O14" i="1"/>
  <c r="O18" i="1"/>
  <c r="O17" i="1"/>
  <c r="O15" i="1"/>
  <c r="Q21" i="1"/>
  <c r="P21" i="1"/>
  <c r="O21" i="1"/>
  <c r="N21" i="1"/>
  <c r="M21" i="1"/>
  <c r="H21" i="1"/>
  <c r="Q25" i="1"/>
  <c r="P25" i="1"/>
  <c r="O25" i="1"/>
  <c r="N25" i="1"/>
  <c r="M25" i="1"/>
  <c r="H25" i="1"/>
  <c r="Q28" i="1"/>
  <c r="P28" i="1"/>
  <c r="N28" i="1"/>
  <c r="M28" i="1"/>
  <c r="H28" i="1"/>
  <c r="Q26" i="1"/>
  <c r="P26" i="1"/>
  <c r="O26" i="1"/>
  <c r="N26" i="1"/>
  <c r="M26" i="1"/>
  <c r="H26" i="1"/>
  <c r="Q11" i="1"/>
  <c r="P11" i="1"/>
  <c r="N11" i="1"/>
  <c r="M11" i="1"/>
  <c r="H11" i="1"/>
  <c r="Q29" i="1"/>
  <c r="P29" i="1"/>
  <c r="O29" i="1"/>
  <c r="N29" i="1"/>
  <c r="M29" i="1"/>
  <c r="H29" i="1"/>
  <c r="Q20" i="1"/>
  <c r="P20" i="1"/>
  <c r="O20" i="1"/>
  <c r="N20" i="1"/>
  <c r="M20" i="1"/>
  <c r="H20" i="1"/>
  <c r="Q18" i="1"/>
  <c r="P18" i="1"/>
  <c r="N18" i="1"/>
  <c r="M18" i="1"/>
  <c r="H18" i="1"/>
  <c r="Q17" i="1"/>
  <c r="P17" i="1"/>
  <c r="N17" i="1"/>
  <c r="M17" i="1"/>
  <c r="H17" i="1"/>
  <c r="Q15" i="1"/>
  <c r="P15" i="1"/>
  <c r="N15" i="1"/>
  <c r="M15" i="1"/>
  <c r="H15" i="1"/>
  <c r="Q16" i="1"/>
  <c r="P16" i="1"/>
  <c r="O16" i="1"/>
  <c r="N16" i="1"/>
  <c r="M16" i="1"/>
  <c r="H16" i="1"/>
  <c r="Q10" i="1"/>
  <c r="P10" i="1"/>
  <c r="N10" i="1"/>
  <c r="M10" i="1"/>
  <c r="H10" i="1"/>
  <c r="Q22" i="1"/>
  <c r="P22" i="1"/>
  <c r="O22" i="1"/>
  <c r="N22" i="1"/>
  <c r="M22" i="1"/>
  <c r="H22" i="1"/>
  <c r="Q19" i="1"/>
  <c r="P19" i="1"/>
  <c r="O19" i="1"/>
  <c r="N19" i="1"/>
  <c r="M19" i="1"/>
  <c r="H19" i="1"/>
  <c r="Q23" i="1"/>
  <c r="P23" i="1"/>
  <c r="O23" i="1"/>
  <c r="N23" i="1"/>
  <c r="M23" i="1"/>
  <c r="H23" i="1"/>
  <c r="R13" i="1"/>
  <c r="Q13" i="1"/>
  <c r="P13" i="1"/>
  <c r="O13" i="1"/>
  <c r="N13" i="1"/>
  <c r="M13" i="1"/>
  <c r="H13" i="1"/>
  <c r="S25" i="1" l="1"/>
  <c r="G25" i="1" s="1"/>
  <c r="S19" i="1"/>
  <c r="I19" i="1" s="1"/>
  <c r="J19" i="1" s="1"/>
  <c r="K19" i="1" s="1"/>
  <c r="U10" i="1"/>
  <c r="S15" i="1"/>
  <c r="G15" i="1" s="1"/>
  <c r="S18" i="1"/>
  <c r="I18" i="1" s="1"/>
  <c r="J18" i="1" s="1"/>
  <c r="K18" i="1" s="1"/>
  <c r="S22" i="1"/>
  <c r="G22" i="1" s="1"/>
  <c r="S23" i="1"/>
  <c r="I23" i="1" s="1"/>
  <c r="J23" i="1" s="1"/>
  <c r="K23" i="1" s="1"/>
  <c r="S10" i="1"/>
  <c r="G10" i="1" s="1"/>
  <c r="S16" i="1"/>
  <c r="G16" i="1" s="1"/>
  <c r="S17" i="1"/>
  <c r="G17" i="1" s="1"/>
  <c r="S20" i="1"/>
  <c r="G20" i="1" s="1"/>
  <c r="S11" i="1"/>
  <c r="I11" i="1" s="1"/>
  <c r="J11" i="1" s="1"/>
  <c r="K11" i="1" s="1"/>
  <c r="S28" i="1"/>
  <c r="G28" i="1" s="1"/>
  <c r="S21" i="1"/>
  <c r="G21" i="1" s="1"/>
  <c r="S29" i="1"/>
  <c r="I29" i="1" s="1"/>
  <c r="J29" i="1" s="1"/>
  <c r="K29" i="1" s="1"/>
  <c r="S26" i="1"/>
  <c r="I26" i="1" s="1"/>
  <c r="J26" i="1" s="1"/>
  <c r="K26" i="1" s="1"/>
  <c r="S13" i="1"/>
  <c r="I13" i="1" s="1"/>
  <c r="J13" i="1" s="1"/>
  <c r="K13" i="1" s="1"/>
  <c r="U23" i="1"/>
  <c r="U22" i="1"/>
  <c r="U15" i="1"/>
  <c r="U18" i="1"/>
  <c r="U29" i="1"/>
  <c r="U26" i="1"/>
  <c r="U25" i="1"/>
  <c r="U13" i="1"/>
  <c r="U19" i="1"/>
  <c r="U16" i="1"/>
  <c r="U17" i="1"/>
  <c r="U20" i="1"/>
  <c r="U11" i="1"/>
  <c r="U28" i="1"/>
  <c r="U21" i="1"/>
  <c r="I25" i="1"/>
  <c r="J25" i="1" s="1"/>
  <c r="K25" i="1" s="1"/>
  <c r="G23" i="1"/>
  <c r="O9" i="1"/>
  <c r="O24" i="1"/>
  <c r="O12" i="1"/>
  <c r="T13" i="1" l="1"/>
  <c r="V13" i="1" s="1"/>
  <c r="T18" i="1"/>
  <c r="V18" i="1" s="1"/>
  <c r="T25" i="1"/>
  <c r="V25" i="1" s="1"/>
  <c r="T26" i="1"/>
  <c r="V26" i="1" s="1"/>
  <c r="T11" i="1"/>
  <c r="V11" i="1" s="1"/>
  <c r="T23" i="1"/>
  <c r="V23" i="1" s="1"/>
  <c r="T29" i="1"/>
  <c r="V29" i="1" s="1"/>
  <c r="T19" i="1"/>
  <c r="V19" i="1" s="1"/>
  <c r="I15" i="1"/>
  <c r="J15" i="1" s="1"/>
  <c r="K15" i="1" s="1"/>
  <c r="G19" i="1"/>
  <c r="G18" i="1"/>
  <c r="I22" i="1"/>
  <c r="J22" i="1" s="1"/>
  <c r="K22" i="1" s="1"/>
  <c r="I28" i="1"/>
  <c r="J28" i="1" s="1"/>
  <c r="K28" i="1" s="1"/>
  <c r="I16" i="1"/>
  <c r="J16" i="1" s="1"/>
  <c r="K16" i="1" s="1"/>
  <c r="G11" i="1"/>
  <c r="G29" i="1"/>
  <c r="G13" i="1"/>
  <c r="I20" i="1"/>
  <c r="J20" i="1" s="1"/>
  <c r="K20" i="1" s="1"/>
  <c r="I10" i="1"/>
  <c r="J10" i="1" s="1"/>
  <c r="K10" i="1" s="1"/>
  <c r="G26" i="1"/>
  <c r="I21" i="1"/>
  <c r="J21" i="1" s="1"/>
  <c r="K21" i="1" s="1"/>
  <c r="T21" i="1" s="1"/>
  <c r="V21" i="1" s="1"/>
  <c r="I17" i="1"/>
  <c r="J17" i="1" s="1"/>
  <c r="K17" i="1" s="1"/>
  <c r="Q24" i="1"/>
  <c r="P24" i="1"/>
  <c r="N24" i="1"/>
  <c r="M24" i="1"/>
  <c r="H24" i="1"/>
  <c r="Q14" i="1"/>
  <c r="P14" i="1"/>
  <c r="N14" i="1"/>
  <c r="M14" i="1"/>
  <c r="H14" i="1"/>
  <c r="U14" i="1" l="1"/>
  <c r="S24" i="1"/>
  <c r="T17" i="1"/>
  <c r="V17" i="1" s="1"/>
  <c r="T22" i="1"/>
  <c r="V22" i="1" s="1"/>
  <c r="T10" i="1"/>
  <c r="V10" i="1" s="1"/>
  <c r="T20" i="1"/>
  <c r="V20" i="1" s="1"/>
  <c r="T16" i="1"/>
  <c r="V16" i="1" s="1"/>
  <c r="T28" i="1"/>
  <c r="V28" i="1" s="1"/>
  <c r="T15" i="1"/>
  <c r="V15" i="1" s="1"/>
  <c r="U24" i="1"/>
  <c r="S14" i="1"/>
  <c r="G14" i="1" s="1"/>
  <c r="G24" i="1"/>
  <c r="I24" i="1"/>
  <c r="J24" i="1" s="1"/>
  <c r="K24" i="1" s="1"/>
  <c r="T24" i="1" l="1"/>
  <c r="V24" i="1" s="1"/>
  <c r="I14" i="1"/>
  <c r="J14" i="1" s="1"/>
  <c r="K14" i="1" s="1"/>
  <c r="T14" i="1" l="1"/>
  <c r="V14" i="1" s="1"/>
  <c r="Q9" i="1" l="1"/>
  <c r="P9" i="1"/>
  <c r="N9" i="1"/>
  <c r="M9" i="1"/>
  <c r="H9" i="1"/>
  <c r="U9" i="1" l="1"/>
  <c r="S9" i="1"/>
  <c r="I9" i="1" l="1"/>
  <c r="G9" i="1"/>
  <c r="J9" i="1" l="1"/>
  <c r="K9" i="1" l="1"/>
  <c r="T9" i="1" l="1"/>
  <c r="V9" i="1" s="1"/>
  <c r="Q12" i="1" l="1"/>
  <c r="P12" i="1"/>
  <c r="N12" i="1"/>
  <c r="M12" i="1"/>
  <c r="H12" i="1"/>
  <c r="S12" i="1" l="1"/>
  <c r="U12" i="1"/>
  <c r="G12" i="1" l="1"/>
  <c r="I12" i="1"/>
  <c r="J12" i="1" l="1"/>
  <c r="K12" i="1" l="1"/>
  <c r="T12" i="1" l="1"/>
  <c r="V12" i="1" l="1"/>
</calcChain>
</file>

<file path=xl/sharedStrings.xml><?xml version="1.0" encoding="utf-8"?>
<sst xmlns="http://schemas.openxmlformats.org/spreadsheetml/2006/main" count="114" uniqueCount="95">
  <si>
    <t>DIRECCION GENERAL DE PROGRAMAS ESPECIALES DE LA PRESIDENCIA</t>
  </si>
  <si>
    <t>SECCION DE NOMINAS</t>
  </si>
  <si>
    <t>VALORES EN RD$</t>
  </si>
  <si>
    <t>No/Reg</t>
  </si>
  <si>
    <t>Nombres  y Apellidos</t>
  </si>
  <si>
    <t>Función</t>
  </si>
  <si>
    <t>Honorarios</t>
  </si>
  <si>
    <t xml:space="preserve">Movilidad </t>
  </si>
  <si>
    <t>ISR</t>
  </si>
  <si>
    <t>Seguro Vida</t>
  </si>
  <si>
    <t>Sueldo Neto</t>
  </si>
  <si>
    <t>Reg/Dist</t>
  </si>
  <si>
    <t>Total Ingreso</t>
  </si>
  <si>
    <t>Seguro Pensión</t>
  </si>
  <si>
    <t>Riesgo Laboral</t>
  </si>
  <si>
    <t>Seguro Salud</t>
  </si>
  <si>
    <t>Seguros Padres</t>
  </si>
  <si>
    <t>Sub Total TSS</t>
  </si>
  <si>
    <t>Deducción  Empleado</t>
  </si>
  <si>
    <t>Aportes Patronal</t>
  </si>
  <si>
    <t>salario gravable</t>
  </si>
  <si>
    <t>salario anual</t>
  </si>
  <si>
    <t>deduccion anual tss</t>
  </si>
  <si>
    <t>monto gravable anual</t>
  </si>
  <si>
    <t>AFP</t>
  </si>
  <si>
    <t>Aportes AFP</t>
  </si>
  <si>
    <t>SFS</t>
  </si>
  <si>
    <t>Aportes SFS</t>
  </si>
  <si>
    <t>QUISQUEYA SOMOS TODOS</t>
  </si>
  <si>
    <t xml:space="preserve">ANDERSON MONTERO RAMIREZ </t>
  </si>
  <si>
    <t xml:space="preserve">ENLACE REGIONAL EL VALLE </t>
  </si>
  <si>
    <t>BS-0013414-2017</t>
  </si>
  <si>
    <t xml:space="preserve">EDDY ROBERT JONES LUCIANO </t>
  </si>
  <si>
    <t xml:space="preserve">ESPECIALISTA EN REGISTRO CIVIL </t>
  </si>
  <si>
    <t>BS-0013266-2017</t>
  </si>
  <si>
    <t>PAGO DE HONORARIOS PERSONAL CONTRATADO ENERO 2018</t>
  </si>
  <si>
    <t xml:space="preserve">ESTEBAN DEL ROSARIO DE LEON </t>
  </si>
  <si>
    <t xml:space="preserve">NELSON DAVID GUZMAN DIPLAN </t>
  </si>
  <si>
    <t xml:space="preserve">GESTOR COMUNITARIO </t>
  </si>
  <si>
    <t xml:space="preserve">ESPECIALISTA EN CAPACITACION </t>
  </si>
  <si>
    <t>BS-0013916-2017</t>
  </si>
  <si>
    <t>BS-0013912-2017</t>
  </si>
  <si>
    <t>Fecha de Inicio</t>
  </si>
  <si>
    <t>Fecha de Vencimiento</t>
  </si>
  <si>
    <t>No. De Registro</t>
  </si>
  <si>
    <t xml:space="preserve">ELIZABETH ALTAGRACIA BUENO HERNANDEZ </t>
  </si>
  <si>
    <t>MERCEDES CAROLINA ENCARNACION CASADO</t>
  </si>
  <si>
    <t xml:space="preserve">JORGE LUIS BISONO LOVERAS </t>
  </si>
  <si>
    <t xml:space="preserve">LIDIA LUCIA LOPEZ ROSARIO </t>
  </si>
  <si>
    <t>ANNY CAROLINA DELGADO MERCHAN</t>
  </si>
  <si>
    <t xml:space="preserve">COORDINADORA NACIONAL DE EQUIPOS TERRITORIALES DE GESTION SOCIAL </t>
  </si>
  <si>
    <t>ESPECIALISTA PROYECTO DOMINICANA LIMPIA</t>
  </si>
  <si>
    <t xml:space="preserve">CONSULTOR DOCENTES </t>
  </si>
  <si>
    <t xml:space="preserve">COORDINADORA DE CAPACITACION EN CONTINUIDAD EDUCATIVA </t>
  </si>
  <si>
    <t xml:space="preserve">TECNICO EN TERRITORIO CREATIVO </t>
  </si>
  <si>
    <t>BS-0004776-2017</t>
  </si>
  <si>
    <t>BS-0008331-2017</t>
  </si>
  <si>
    <t>BS-0013458-2017</t>
  </si>
  <si>
    <t>BS-0009997-2017</t>
  </si>
  <si>
    <t>BS-0012964-2017</t>
  </si>
  <si>
    <t>IVAN ANSELMO ROSA MARIÑEZ</t>
  </si>
  <si>
    <t xml:space="preserve">GUSTAVO ARTURO GUERRERO GASLING </t>
  </si>
  <si>
    <t xml:space="preserve">JENIPHER BATISTA JIMENEZ </t>
  </si>
  <si>
    <t>JERFFRY ANTONIO SARANTE VERAS</t>
  </si>
  <si>
    <t>JUAN ASAEL MARTINEZ PIMENTEL</t>
  </si>
  <si>
    <t>WILFREDO TAVERAS DEL ROSARIO</t>
  </si>
  <si>
    <t xml:space="preserve">BERKY MERCEDES VALERIO NUÑEZ </t>
  </si>
  <si>
    <t xml:space="preserve">ROSANNY MERCEDES SUERO DE LEON </t>
  </si>
  <si>
    <t xml:space="preserve">SNELL DE JESUS TAVAREZ PEREZ </t>
  </si>
  <si>
    <t xml:space="preserve">PEDRO PABLO PEREZ AQUINO </t>
  </si>
  <si>
    <t xml:space="preserve">JULIO CESAR BELLIARD GOMEZ </t>
  </si>
  <si>
    <t>ENLACE AREAS DE SALUD</t>
  </si>
  <si>
    <t>BS-0012808-2017</t>
  </si>
  <si>
    <t>AUXILIAR DE CONTROL DE NUCLEOS</t>
  </si>
  <si>
    <t>BS-0004793-2017</t>
  </si>
  <si>
    <t xml:space="preserve">AUXILIAR DE CONTROL DE NUCLEOS </t>
  </si>
  <si>
    <t>BS-0004789-2017</t>
  </si>
  <si>
    <t>BS-0005271-2017</t>
  </si>
  <si>
    <t>COORDINADOR DE PUNTOS DE SALUD</t>
  </si>
  <si>
    <t>BS-0008152-2017</t>
  </si>
  <si>
    <t>BS-0006397-2017</t>
  </si>
  <si>
    <t xml:space="preserve">SECRETARIA PUNTOS DE SALUD </t>
  </si>
  <si>
    <t>BS-0005253-2017</t>
  </si>
  <si>
    <t>NUTRICIONISTA PUNTOS DE SALUD</t>
  </si>
  <si>
    <t>BS-0008527-2017</t>
  </si>
  <si>
    <t xml:space="preserve">AUXILIAR DE CALIDAD </t>
  </si>
  <si>
    <t>BS-0009996-2017</t>
  </si>
  <si>
    <t>ENLACE GENERAL DEL PROGRAMA CUIDA TU SALUD CON EL SECTOR PRIVADO</t>
  </si>
  <si>
    <t>BS-0012695-2017</t>
  </si>
  <si>
    <t>COORDINADOR DE INSTRUCTORES DEL PROGRAMA CUIDA TU SALUD</t>
  </si>
  <si>
    <t>BS-0014040-2017</t>
  </si>
  <si>
    <t xml:space="preserve">COORDINADOR OPERATIVO </t>
  </si>
  <si>
    <t xml:space="preserve">RUDY NOEMI GONZALEZ TAVAREZ </t>
  </si>
  <si>
    <t xml:space="preserve">COORDINADORA AREA DE SALUD </t>
  </si>
  <si>
    <t>BS-0004210-2017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</si>
</sst>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sz val="8.5"/>
      <color rgb="FF000000"/>
      <name val="Calibri"/>
      <family val="2"/>
    </font>
    <font>
      <b/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0" fillId="0" borderId="0" xfId="0" applyFill="1"/>
    <xf numFmtId="0" fontId="3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14" fontId="7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</cellXfs>
  <cellStyles count="4">
    <cellStyle name="Millares 2" xfId="1"/>
    <cellStyle name="Millares 3" xfId="2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110" zoomScaleNormal="110" workbookViewId="0">
      <selection activeCell="P33" sqref="P33"/>
    </sheetView>
  </sheetViews>
  <sheetFormatPr baseColWidth="10" defaultRowHeight="15" x14ac:dyDescent="0.25"/>
  <cols>
    <col min="1" max="1" width="4.5703125" style="1" customWidth="1"/>
    <col min="2" max="2" width="26.85546875" style="1" customWidth="1"/>
    <col min="3" max="3" width="30.5703125" style="1" customWidth="1"/>
    <col min="4" max="4" width="12.85546875" style="1" hidden="1" customWidth="1"/>
    <col min="5" max="5" width="13" style="1" bestFit="1" customWidth="1"/>
    <col min="6" max="6" width="10.140625" style="1" bestFit="1" customWidth="1"/>
    <col min="7" max="7" width="13" style="1" hidden="1" customWidth="1"/>
    <col min="8" max="8" width="14.28515625" style="1" hidden="1" customWidth="1"/>
    <col min="9" max="9" width="11.28515625" style="1" hidden="1" customWidth="1"/>
    <col min="10" max="10" width="13.85546875" style="1" hidden="1" customWidth="1"/>
    <col min="11" max="11" width="11" style="1" customWidth="1"/>
    <col min="12" max="12" width="10.5703125" style="1" hidden="1" customWidth="1"/>
    <col min="13" max="13" width="10.140625" style="1" bestFit="1" customWidth="1"/>
    <col min="14" max="14" width="10.28515625" style="1" bestFit="1" customWidth="1"/>
    <col min="15" max="15" width="9" style="1" customWidth="1"/>
    <col min="16" max="16" width="10.140625" style="1" bestFit="1" customWidth="1"/>
    <col min="17" max="17" width="10.28515625" style="1" bestFit="1" customWidth="1"/>
    <col min="18" max="18" width="8.7109375" style="1" customWidth="1"/>
    <col min="19" max="19" width="10" style="1" customWidth="1"/>
    <col min="20" max="20" width="11.42578125" style="1" customWidth="1"/>
    <col min="21" max="21" width="11.28515625" style="1" customWidth="1"/>
    <col min="22" max="22" width="13" style="1" customWidth="1"/>
    <col min="23" max="23" width="8.140625" style="1" bestFit="1" customWidth="1"/>
    <col min="24" max="24" width="11.28515625" style="1" bestFit="1" customWidth="1"/>
    <col min="25" max="25" width="13" style="1" customWidth="1"/>
    <col min="26" max="16384" width="11.42578125" style="1"/>
  </cols>
  <sheetData>
    <row r="1" spans="1:25" ht="22.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75" x14ac:dyDescent="0.25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5.75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6.5" thickBot="1" x14ac:dyDescent="0.3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s="2" customFormat="1" ht="30.75" customHeight="1" x14ac:dyDescent="0.2">
      <c r="A6" s="23" t="s">
        <v>3</v>
      </c>
      <c r="B6" s="29" t="s">
        <v>4</v>
      </c>
      <c r="C6" s="29" t="s">
        <v>5</v>
      </c>
      <c r="D6" s="26" t="s">
        <v>6</v>
      </c>
      <c r="E6" s="26" t="s">
        <v>6</v>
      </c>
      <c r="F6" s="26" t="s">
        <v>7</v>
      </c>
      <c r="G6" s="3"/>
      <c r="H6" s="3"/>
      <c r="I6" s="3"/>
      <c r="J6" s="3"/>
      <c r="K6" s="29" t="s">
        <v>8</v>
      </c>
      <c r="L6" s="29" t="s">
        <v>9</v>
      </c>
      <c r="M6" s="41"/>
      <c r="N6" s="41"/>
      <c r="O6" s="41"/>
      <c r="P6" s="41"/>
      <c r="Q6" s="41"/>
      <c r="R6" s="41"/>
      <c r="S6" s="41"/>
      <c r="T6" s="41"/>
      <c r="U6" s="41"/>
      <c r="V6" s="42" t="s">
        <v>10</v>
      </c>
      <c r="W6" s="38" t="s">
        <v>42</v>
      </c>
      <c r="X6" s="35" t="s">
        <v>43</v>
      </c>
      <c r="Y6" s="20" t="s">
        <v>44</v>
      </c>
    </row>
    <row r="7" spans="1:25" s="2" customFormat="1" ht="20.25" customHeight="1" x14ac:dyDescent="0.2">
      <c r="A7" s="24" t="s">
        <v>11</v>
      </c>
      <c r="B7" s="30" t="s">
        <v>4</v>
      </c>
      <c r="C7" s="30" t="s">
        <v>5</v>
      </c>
      <c r="D7" s="27" t="s">
        <v>12</v>
      </c>
      <c r="E7" s="27"/>
      <c r="F7" s="27"/>
      <c r="G7" s="4"/>
      <c r="H7" s="4"/>
      <c r="I7" s="4"/>
      <c r="J7" s="4"/>
      <c r="K7" s="30" t="s">
        <v>8</v>
      </c>
      <c r="L7" s="30" t="s">
        <v>9</v>
      </c>
      <c r="M7" s="32" t="s">
        <v>13</v>
      </c>
      <c r="N7" s="33"/>
      <c r="O7" s="30" t="s">
        <v>14</v>
      </c>
      <c r="P7" s="34" t="s">
        <v>15</v>
      </c>
      <c r="Q7" s="34"/>
      <c r="R7" s="30" t="s">
        <v>16</v>
      </c>
      <c r="S7" s="30" t="s">
        <v>17</v>
      </c>
      <c r="T7" s="30" t="s">
        <v>18</v>
      </c>
      <c r="U7" s="30" t="s">
        <v>19</v>
      </c>
      <c r="V7" s="43" t="s">
        <v>10</v>
      </c>
      <c r="W7" s="39"/>
      <c r="X7" s="36"/>
      <c r="Y7" s="21"/>
    </row>
    <row r="8" spans="1:25" s="7" customFormat="1" ht="45.75" customHeight="1" thickBot="1" x14ac:dyDescent="0.3">
      <c r="A8" s="25" t="s">
        <v>11</v>
      </c>
      <c r="B8" s="31" t="s">
        <v>4</v>
      </c>
      <c r="C8" s="31" t="s">
        <v>5</v>
      </c>
      <c r="D8" s="28" t="s">
        <v>12</v>
      </c>
      <c r="E8" s="28"/>
      <c r="F8" s="28"/>
      <c r="G8" s="5" t="s">
        <v>20</v>
      </c>
      <c r="H8" s="5" t="s">
        <v>21</v>
      </c>
      <c r="I8" s="5" t="s">
        <v>22</v>
      </c>
      <c r="J8" s="5" t="s">
        <v>23</v>
      </c>
      <c r="K8" s="31" t="s">
        <v>8</v>
      </c>
      <c r="L8" s="31" t="s">
        <v>9</v>
      </c>
      <c r="M8" s="6" t="s">
        <v>24</v>
      </c>
      <c r="N8" s="5" t="s">
        <v>25</v>
      </c>
      <c r="O8" s="31" t="s">
        <v>14</v>
      </c>
      <c r="P8" s="6" t="s">
        <v>26</v>
      </c>
      <c r="Q8" s="5" t="s">
        <v>27</v>
      </c>
      <c r="R8" s="31" t="s">
        <v>16</v>
      </c>
      <c r="S8" s="31" t="s">
        <v>17</v>
      </c>
      <c r="T8" s="31" t="s">
        <v>18</v>
      </c>
      <c r="U8" s="31" t="s">
        <v>19</v>
      </c>
      <c r="V8" s="44" t="s">
        <v>10</v>
      </c>
      <c r="W8" s="40"/>
      <c r="X8" s="37"/>
      <c r="Y8" s="22"/>
    </row>
    <row r="9" spans="1:25" s="15" customFormat="1" ht="24.95" customHeight="1" x14ac:dyDescent="0.25">
      <c r="A9" s="8">
        <v>1</v>
      </c>
      <c r="B9" s="9" t="s">
        <v>29</v>
      </c>
      <c r="C9" s="10" t="s">
        <v>30</v>
      </c>
      <c r="D9" s="11">
        <v>75000</v>
      </c>
      <c r="E9" s="11">
        <v>75000</v>
      </c>
      <c r="F9" s="11">
        <v>0</v>
      </c>
      <c r="G9" s="12">
        <f t="shared" ref="G9:G29" si="0">D9-S9</f>
        <v>70567.5</v>
      </c>
      <c r="H9" s="12">
        <f t="shared" ref="H9:H29" si="1">D9*12</f>
        <v>900000</v>
      </c>
      <c r="I9" s="12">
        <f t="shared" ref="I9:I29" si="2">S9*12</f>
        <v>53190</v>
      </c>
      <c r="J9" s="12">
        <f t="shared" ref="J9:J29" si="3">H9-I9</f>
        <v>846810</v>
      </c>
      <c r="K9" s="11">
        <f t="shared" ref="K9:K29" si="4">IF(J9 &lt;= 416220, 0, IF(AND(J9  &gt;=  416220.01, J9  &lt;= 624329), ((J9  - 416220.01)/12)*0.15, IF(AND(J9  &gt;= 624329.01, J9  &lt;= 867123), (((J9  - 624329.01)*0.2) + 31216)/12, IF(J9 &gt;=867123.01, (((J9  - 867123.01)*0.25)+79776)/12))))</f>
        <v>6309.3498333333337</v>
      </c>
      <c r="L9" s="12">
        <v>0</v>
      </c>
      <c r="M9" s="12">
        <f t="shared" ref="M9:M29" si="5">D9*2.87%</f>
        <v>2152.5</v>
      </c>
      <c r="N9" s="12">
        <f t="shared" ref="N9:N29" si="6">D9*7.1%</f>
        <v>5324.9999999999991</v>
      </c>
      <c r="O9" s="12">
        <f>47304*1.1%</f>
        <v>520.34400000000005</v>
      </c>
      <c r="P9" s="12">
        <f t="shared" ref="P9:P18" si="7">D9*3.04%</f>
        <v>2280</v>
      </c>
      <c r="Q9" s="12">
        <f t="shared" ref="Q9:Q20" si="8">D9*7.09%</f>
        <v>5317.5</v>
      </c>
      <c r="R9" s="12">
        <v>0</v>
      </c>
      <c r="S9" s="12">
        <f t="shared" ref="S9:S29" si="9">+M9+P9+R9</f>
        <v>4432.5</v>
      </c>
      <c r="T9" s="12">
        <f t="shared" ref="T9:T29" si="10">+K9+S9</f>
        <v>10741.849833333334</v>
      </c>
      <c r="U9" s="12">
        <f t="shared" ref="U9:U29" si="11">N9+Q9+O9</f>
        <v>11162.844000000001</v>
      </c>
      <c r="V9" s="13">
        <f t="shared" ref="V9:V29" si="12">D9-T9+F9</f>
        <v>64258.150166666666</v>
      </c>
      <c r="W9" s="14">
        <v>42840</v>
      </c>
      <c r="X9" s="14">
        <v>43205</v>
      </c>
      <c r="Y9" s="16" t="s">
        <v>31</v>
      </c>
    </row>
    <row r="10" spans="1:25" s="15" customFormat="1" ht="24.95" customHeight="1" x14ac:dyDescent="0.25">
      <c r="A10" s="8">
        <v>2</v>
      </c>
      <c r="B10" s="9" t="s">
        <v>49</v>
      </c>
      <c r="C10" s="10" t="s">
        <v>54</v>
      </c>
      <c r="D10" s="11">
        <v>45000</v>
      </c>
      <c r="E10" s="11">
        <v>45000</v>
      </c>
      <c r="F10" s="11">
        <v>0</v>
      </c>
      <c r="G10" s="12">
        <f t="shared" si="0"/>
        <v>42340.5</v>
      </c>
      <c r="H10" s="12">
        <f t="shared" si="1"/>
        <v>540000</v>
      </c>
      <c r="I10" s="12">
        <f t="shared" si="2"/>
        <v>31914</v>
      </c>
      <c r="J10" s="12">
        <f t="shared" si="3"/>
        <v>508086</v>
      </c>
      <c r="K10" s="11">
        <f t="shared" si="4"/>
        <v>1148.3248749999998</v>
      </c>
      <c r="L10" s="12">
        <v>0</v>
      </c>
      <c r="M10" s="12">
        <f t="shared" si="5"/>
        <v>1291.5</v>
      </c>
      <c r="N10" s="12">
        <f t="shared" si="6"/>
        <v>3194.9999999999995</v>
      </c>
      <c r="O10" s="12">
        <f>D10*1.1%</f>
        <v>495.00000000000006</v>
      </c>
      <c r="P10" s="12">
        <f t="shared" si="7"/>
        <v>1368</v>
      </c>
      <c r="Q10" s="12">
        <f t="shared" si="8"/>
        <v>3190.5</v>
      </c>
      <c r="R10" s="12">
        <v>0</v>
      </c>
      <c r="S10" s="12">
        <f t="shared" si="9"/>
        <v>2659.5</v>
      </c>
      <c r="T10" s="12">
        <f t="shared" si="10"/>
        <v>3807.8248749999998</v>
      </c>
      <c r="U10" s="12">
        <f t="shared" si="11"/>
        <v>6880.5</v>
      </c>
      <c r="V10" s="13">
        <f t="shared" si="12"/>
        <v>41192.175125000002</v>
      </c>
      <c r="W10" s="14">
        <v>43040</v>
      </c>
      <c r="X10" s="14">
        <v>43405</v>
      </c>
      <c r="Y10" s="16" t="s">
        <v>59</v>
      </c>
    </row>
    <row r="11" spans="1:25" s="15" customFormat="1" ht="24.95" customHeight="1" x14ac:dyDescent="0.25">
      <c r="A11" s="8">
        <v>3</v>
      </c>
      <c r="B11" s="9" t="s">
        <v>66</v>
      </c>
      <c r="C11" s="10" t="s">
        <v>81</v>
      </c>
      <c r="D11" s="11">
        <v>45000</v>
      </c>
      <c r="E11" s="11">
        <v>45000</v>
      </c>
      <c r="F11" s="11">
        <v>0</v>
      </c>
      <c r="G11" s="12">
        <f t="shared" si="0"/>
        <v>42340.5</v>
      </c>
      <c r="H11" s="12">
        <f t="shared" si="1"/>
        <v>540000</v>
      </c>
      <c r="I11" s="12">
        <f t="shared" si="2"/>
        <v>31914</v>
      </c>
      <c r="J11" s="12">
        <f t="shared" si="3"/>
        <v>508086</v>
      </c>
      <c r="K11" s="11">
        <f t="shared" si="4"/>
        <v>1148.3248749999998</v>
      </c>
      <c r="L11" s="12">
        <v>0</v>
      </c>
      <c r="M11" s="12">
        <f t="shared" si="5"/>
        <v>1291.5</v>
      </c>
      <c r="N11" s="12">
        <f t="shared" si="6"/>
        <v>3194.9999999999995</v>
      </c>
      <c r="O11" s="12">
        <f>D11*1.1%</f>
        <v>495.00000000000006</v>
      </c>
      <c r="P11" s="12">
        <f t="shared" si="7"/>
        <v>1368</v>
      </c>
      <c r="Q11" s="12">
        <f t="shared" si="8"/>
        <v>3190.5</v>
      </c>
      <c r="R11" s="12">
        <v>0</v>
      </c>
      <c r="S11" s="12">
        <f t="shared" si="9"/>
        <v>2659.5</v>
      </c>
      <c r="T11" s="12">
        <f t="shared" si="10"/>
        <v>3807.8248749999998</v>
      </c>
      <c r="U11" s="12">
        <f t="shared" si="11"/>
        <v>6880.5</v>
      </c>
      <c r="V11" s="13">
        <f t="shared" si="12"/>
        <v>41192.175125000002</v>
      </c>
      <c r="W11" s="14">
        <v>42856</v>
      </c>
      <c r="X11" s="14">
        <v>43221</v>
      </c>
      <c r="Y11" s="16" t="s">
        <v>82</v>
      </c>
    </row>
    <row r="12" spans="1:25" s="15" customFormat="1" ht="24.95" customHeight="1" x14ac:dyDescent="0.25">
      <c r="A12" s="8">
        <v>4</v>
      </c>
      <c r="B12" s="9" t="s">
        <v>32</v>
      </c>
      <c r="C12" s="10" t="s">
        <v>33</v>
      </c>
      <c r="D12" s="11">
        <v>65000</v>
      </c>
      <c r="E12" s="11">
        <v>65000</v>
      </c>
      <c r="F12" s="11">
        <v>0</v>
      </c>
      <c r="G12" s="12">
        <f t="shared" si="0"/>
        <v>61158.5</v>
      </c>
      <c r="H12" s="12">
        <f t="shared" si="1"/>
        <v>780000</v>
      </c>
      <c r="I12" s="12">
        <f t="shared" si="2"/>
        <v>46098</v>
      </c>
      <c r="J12" s="12">
        <f t="shared" si="3"/>
        <v>733902</v>
      </c>
      <c r="K12" s="11">
        <f t="shared" si="4"/>
        <v>4427.5498333333335</v>
      </c>
      <c r="L12" s="12">
        <v>0</v>
      </c>
      <c r="M12" s="12">
        <f t="shared" si="5"/>
        <v>1865.5</v>
      </c>
      <c r="N12" s="12">
        <f t="shared" si="6"/>
        <v>4615</v>
      </c>
      <c r="O12" s="12">
        <f>47304*1.1%</f>
        <v>520.34400000000005</v>
      </c>
      <c r="P12" s="12">
        <f t="shared" si="7"/>
        <v>1976</v>
      </c>
      <c r="Q12" s="12">
        <f t="shared" si="8"/>
        <v>4608.5</v>
      </c>
      <c r="R12" s="12">
        <v>0</v>
      </c>
      <c r="S12" s="12">
        <f t="shared" si="9"/>
        <v>3841.5</v>
      </c>
      <c r="T12" s="12">
        <f t="shared" si="10"/>
        <v>8269.0498333333344</v>
      </c>
      <c r="U12" s="12">
        <f t="shared" si="11"/>
        <v>9743.844000000001</v>
      </c>
      <c r="V12" s="13">
        <f t="shared" si="12"/>
        <v>56730.950166666662</v>
      </c>
      <c r="W12" s="14">
        <v>43009</v>
      </c>
      <c r="X12" s="14">
        <v>43374</v>
      </c>
      <c r="Y12" s="16" t="s">
        <v>34</v>
      </c>
    </row>
    <row r="13" spans="1:25" s="15" customFormat="1" ht="24.95" customHeight="1" x14ac:dyDescent="0.25">
      <c r="A13" s="8">
        <v>5</v>
      </c>
      <c r="B13" s="9" t="s">
        <v>45</v>
      </c>
      <c r="C13" s="10" t="s">
        <v>50</v>
      </c>
      <c r="D13" s="11">
        <v>110000</v>
      </c>
      <c r="E13" s="11">
        <v>110000</v>
      </c>
      <c r="F13" s="11">
        <v>0</v>
      </c>
      <c r="G13" s="12">
        <f t="shared" si="0"/>
        <v>101471.76</v>
      </c>
      <c r="H13" s="12">
        <f t="shared" si="1"/>
        <v>1320000</v>
      </c>
      <c r="I13" s="12">
        <f t="shared" si="2"/>
        <v>102338.88</v>
      </c>
      <c r="J13" s="12">
        <f t="shared" si="3"/>
        <v>1217661.1200000001</v>
      </c>
      <c r="K13" s="11">
        <f t="shared" si="4"/>
        <v>13950.877291666669</v>
      </c>
      <c r="L13" s="12">
        <v>0</v>
      </c>
      <c r="M13" s="12">
        <f t="shared" si="5"/>
        <v>3157</v>
      </c>
      <c r="N13" s="12">
        <f t="shared" si="6"/>
        <v>7809.9999999999991</v>
      </c>
      <c r="O13" s="12">
        <f>47304*1.1%</f>
        <v>520.34400000000005</v>
      </c>
      <c r="P13" s="12">
        <f t="shared" si="7"/>
        <v>3344</v>
      </c>
      <c r="Q13" s="12">
        <f t="shared" si="8"/>
        <v>7799.0000000000009</v>
      </c>
      <c r="R13" s="12">
        <f>1013.62*2</f>
        <v>2027.24</v>
      </c>
      <c r="S13" s="12">
        <f t="shared" si="9"/>
        <v>8528.24</v>
      </c>
      <c r="T13" s="12">
        <f t="shared" si="10"/>
        <v>22479.117291666669</v>
      </c>
      <c r="U13" s="12">
        <f t="shared" si="11"/>
        <v>16129.344000000001</v>
      </c>
      <c r="V13" s="13">
        <f t="shared" si="12"/>
        <v>87520.882708333331</v>
      </c>
      <c r="W13" s="14">
        <v>42855</v>
      </c>
      <c r="X13" s="14">
        <v>43220</v>
      </c>
      <c r="Y13" s="16" t="s">
        <v>55</v>
      </c>
    </row>
    <row r="14" spans="1:25" s="15" customFormat="1" ht="24.95" customHeight="1" x14ac:dyDescent="0.25">
      <c r="A14" s="8">
        <v>6</v>
      </c>
      <c r="B14" s="9" t="s">
        <v>36</v>
      </c>
      <c r="C14" s="10" t="s">
        <v>38</v>
      </c>
      <c r="D14" s="11">
        <v>35000</v>
      </c>
      <c r="E14" s="11">
        <v>35000</v>
      </c>
      <c r="F14" s="11">
        <v>0</v>
      </c>
      <c r="G14" s="12">
        <f t="shared" si="0"/>
        <v>32931.5</v>
      </c>
      <c r="H14" s="12">
        <f t="shared" si="1"/>
        <v>420000</v>
      </c>
      <c r="I14" s="12">
        <f t="shared" si="2"/>
        <v>24822</v>
      </c>
      <c r="J14" s="12">
        <f t="shared" si="3"/>
        <v>395178</v>
      </c>
      <c r="K14" s="11">
        <f t="shared" si="4"/>
        <v>0</v>
      </c>
      <c r="L14" s="12">
        <v>0</v>
      </c>
      <c r="M14" s="12">
        <f t="shared" si="5"/>
        <v>1004.5</v>
      </c>
      <c r="N14" s="12">
        <f t="shared" si="6"/>
        <v>2485</v>
      </c>
      <c r="O14" s="12">
        <f>D14*1.1%</f>
        <v>385.00000000000006</v>
      </c>
      <c r="P14" s="12">
        <f t="shared" si="7"/>
        <v>1064</v>
      </c>
      <c r="Q14" s="12">
        <f t="shared" si="8"/>
        <v>2481.5</v>
      </c>
      <c r="R14" s="12">
        <v>0</v>
      </c>
      <c r="S14" s="12">
        <f t="shared" si="9"/>
        <v>2068.5</v>
      </c>
      <c r="T14" s="12">
        <f t="shared" si="10"/>
        <v>2068.5</v>
      </c>
      <c r="U14" s="12">
        <f t="shared" si="11"/>
        <v>5351.5</v>
      </c>
      <c r="V14" s="13">
        <f t="shared" si="12"/>
        <v>32931.5</v>
      </c>
      <c r="W14" s="14">
        <v>43040</v>
      </c>
      <c r="X14" s="14">
        <v>43405</v>
      </c>
      <c r="Y14" s="16" t="s">
        <v>40</v>
      </c>
    </row>
    <row r="15" spans="1:25" s="15" customFormat="1" ht="24.95" customHeight="1" x14ac:dyDescent="0.25">
      <c r="A15" s="8">
        <v>7</v>
      </c>
      <c r="B15" s="9" t="s">
        <v>61</v>
      </c>
      <c r="C15" s="10" t="s">
        <v>73</v>
      </c>
      <c r="D15" s="11">
        <v>27500</v>
      </c>
      <c r="E15" s="11">
        <v>27500</v>
      </c>
      <c r="F15" s="11">
        <v>0</v>
      </c>
      <c r="G15" s="12">
        <f t="shared" si="0"/>
        <v>25874.75</v>
      </c>
      <c r="H15" s="12">
        <f t="shared" si="1"/>
        <v>330000</v>
      </c>
      <c r="I15" s="12">
        <f t="shared" si="2"/>
        <v>19503</v>
      </c>
      <c r="J15" s="12">
        <f t="shared" si="3"/>
        <v>310497</v>
      </c>
      <c r="K15" s="11">
        <f t="shared" si="4"/>
        <v>0</v>
      </c>
      <c r="L15" s="12">
        <v>0</v>
      </c>
      <c r="M15" s="12">
        <f t="shared" si="5"/>
        <v>789.25</v>
      </c>
      <c r="N15" s="12">
        <f t="shared" si="6"/>
        <v>1952.4999999999998</v>
      </c>
      <c r="O15" s="12">
        <f>D15*1.1%</f>
        <v>302.50000000000006</v>
      </c>
      <c r="P15" s="12">
        <f t="shared" si="7"/>
        <v>836</v>
      </c>
      <c r="Q15" s="12">
        <f t="shared" si="8"/>
        <v>1949.7500000000002</v>
      </c>
      <c r="R15" s="12">
        <v>0</v>
      </c>
      <c r="S15" s="12">
        <f t="shared" si="9"/>
        <v>1625.25</v>
      </c>
      <c r="T15" s="12">
        <f t="shared" si="10"/>
        <v>1625.25</v>
      </c>
      <c r="U15" s="12">
        <f t="shared" si="11"/>
        <v>4204.75</v>
      </c>
      <c r="V15" s="13">
        <f t="shared" si="12"/>
        <v>25874.75</v>
      </c>
      <c r="W15" s="14">
        <v>42826</v>
      </c>
      <c r="X15" s="14">
        <v>43191</v>
      </c>
      <c r="Y15" s="16" t="s">
        <v>74</v>
      </c>
    </row>
    <row r="16" spans="1:25" s="15" customFormat="1" ht="24.95" customHeight="1" x14ac:dyDescent="0.25">
      <c r="A16" s="8">
        <v>8</v>
      </c>
      <c r="B16" s="9" t="s">
        <v>60</v>
      </c>
      <c r="C16" s="10" t="s">
        <v>71</v>
      </c>
      <c r="D16" s="11">
        <v>70000</v>
      </c>
      <c r="E16" s="11">
        <v>70000</v>
      </c>
      <c r="F16" s="11">
        <v>15000</v>
      </c>
      <c r="G16" s="12">
        <f t="shared" si="0"/>
        <v>65863</v>
      </c>
      <c r="H16" s="12">
        <f t="shared" si="1"/>
        <v>840000</v>
      </c>
      <c r="I16" s="12">
        <f t="shared" si="2"/>
        <v>49644</v>
      </c>
      <c r="J16" s="12">
        <f t="shared" si="3"/>
        <v>790356</v>
      </c>
      <c r="K16" s="11">
        <f t="shared" si="4"/>
        <v>5368.4498333333331</v>
      </c>
      <c r="L16" s="12">
        <v>0</v>
      </c>
      <c r="M16" s="12">
        <f t="shared" si="5"/>
        <v>2009</v>
      </c>
      <c r="N16" s="12">
        <f t="shared" si="6"/>
        <v>4970</v>
      </c>
      <c r="O16" s="12">
        <f>47304*1.1%</f>
        <v>520.34400000000005</v>
      </c>
      <c r="P16" s="12">
        <f t="shared" si="7"/>
        <v>2128</v>
      </c>
      <c r="Q16" s="12">
        <f t="shared" si="8"/>
        <v>4963</v>
      </c>
      <c r="R16" s="12">
        <v>0</v>
      </c>
      <c r="S16" s="12">
        <f t="shared" si="9"/>
        <v>4137</v>
      </c>
      <c r="T16" s="12">
        <f t="shared" si="10"/>
        <v>9505.4498333333322</v>
      </c>
      <c r="U16" s="12">
        <f t="shared" si="11"/>
        <v>10453.344000000001</v>
      </c>
      <c r="V16" s="13">
        <f t="shared" si="12"/>
        <v>75494.550166666668</v>
      </c>
      <c r="W16" s="14">
        <v>42979</v>
      </c>
      <c r="X16" s="14">
        <v>43160</v>
      </c>
      <c r="Y16" s="16" t="s">
        <v>72</v>
      </c>
    </row>
    <row r="17" spans="1:25" s="15" customFormat="1" ht="24.95" customHeight="1" x14ac:dyDescent="0.25">
      <c r="A17" s="8">
        <v>9</v>
      </c>
      <c r="B17" s="9" t="s">
        <v>62</v>
      </c>
      <c r="C17" s="10" t="s">
        <v>75</v>
      </c>
      <c r="D17" s="11">
        <v>27500</v>
      </c>
      <c r="E17" s="11">
        <v>27500</v>
      </c>
      <c r="F17" s="11">
        <v>0</v>
      </c>
      <c r="G17" s="12">
        <f t="shared" si="0"/>
        <v>25874.75</v>
      </c>
      <c r="H17" s="12">
        <f t="shared" si="1"/>
        <v>330000</v>
      </c>
      <c r="I17" s="12">
        <f t="shared" si="2"/>
        <v>19503</v>
      </c>
      <c r="J17" s="12">
        <f t="shared" si="3"/>
        <v>310497</v>
      </c>
      <c r="K17" s="11">
        <f t="shared" si="4"/>
        <v>0</v>
      </c>
      <c r="L17" s="12">
        <v>0</v>
      </c>
      <c r="M17" s="12">
        <f t="shared" si="5"/>
        <v>789.25</v>
      </c>
      <c r="N17" s="12">
        <f t="shared" si="6"/>
        <v>1952.4999999999998</v>
      </c>
      <c r="O17" s="12">
        <f>D17*1.1%</f>
        <v>302.50000000000006</v>
      </c>
      <c r="P17" s="12">
        <f t="shared" si="7"/>
        <v>836</v>
      </c>
      <c r="Q17" s="12">
        <f t="shared" si="8"/>
        <v>1949.7500000000002</v>
      </c>
      <c r="R17" s="12">
        <v>0</v>
      </c>
      <c r="S17" s="12">
        <f t="shared" si="9"/>
        <v>1625.25</v>
      </c>
      <c r="T17" s="12">
        <f t="shared" si="10"/>
        <v>1625.25</v>
      </c>
      <c r="U17" s="12">
        <f t="shared" si="11"/>
        <v>4204.75</v>
      </c>
      <c r="V17" s="13">
        <f t="shared" si="12"/>
        <v>25874.75</v>
      </c>
      <c r="W17" s="14">
        <v>42826</v>
      </c>
      <c r="X17" s="14">
        <v>43191</v>
      </c>
      <c r="Y17" s="16" t="s">
        <v>76</v>
      </c>
    </row>
    <row r="18" spans="1:25" s="15" customFormat="1" ht="24.95" customHeight="1" x14ac:dyDescent="0.25">
      <c r="A18" s="8">
        <v>10</v>
      </c>
      <c r="B18" s="9" t="s">
        <v>63</v>
      </c>
      <c r="C18" s="10" t="s">
        <v>75</v>
      </c>
      <c r="D18" s="11">
        <v>27500</v>
      </c>
      <c r="E18" s="11">
        <v>27500</v>
      </c>
      <c r="F18" s="11">
        <v>0</v>
      </c>
      <c r="G18" s="12">
        <f t="shared" si="0"/>
        <v>25874.75</v>
      </c>
      <c r="H18" s="12">
        <f t="shared" si="1"/>
        <v>330000</v>
      </c>
      <c r="I18" s="12">
        <f t="shared" si="2"/>
        <v>19503</v>
      </c>
      <c r="J18" s="12">
        <f t="shared" si="3"/>
        <v>310497</v>
      </c>
      <c r="K18" s="11">
        <f t="shared" si="4"/>
        <v>0</v>
      </c>
      <c r="L18" s="12">
        <v>0</v>
      </c>
      <c r="M18" s="12">
        <f t="shared" si="5"/>
        <v>789.25</v>
      </c>
      <c r="N18" s="12">
        <f t="shared" si="6"/>
        <v>1952.4999999999998</v>
      </c>
      <c r="O18" s="12">
        <f>D18*1.1%</f>
        <v>302.50000000000006</v>
      </c>
      <c r="P18" s="12">
        <f t="shared" si="7"/>
        <v>836</v>
      </c>
      <c r="Q18" s="12">
        <f t="shared" si="8"/>
        <v>1949.7500000000002</v>
      </c>
      <c r="R18" s="12">
        <v>0</v>
      </c>
      <c r="S18" s="12">
        <f t="shared" si="9"/>
        <v>1625.25</v>
      </c>
      <c r="T18" s="12">
        <f t="shared" si="10"/>
        <v>1625.25</v>
      </c>
      <c r="U18" s="12">
        <f t="shared" si="11"/>
        <v>4204.75</v>
      </c>
      <c r="V18" s="13">
        <f t="shared" si="12"/>
        <v>25874.75</v>
      </c>
      <c r="W18" s="14">
        <v>42855</v>
      </c>
      <c r="X18" s="14">
        <v>43220</v>
      </c>
      <c r="Y18" s="16" t="s">
        <v>77</v>
      </c>
    </row>
    <row r="19" spans="1:25" s="15" customFormat="1" ht="24.95" customHeight="1" x14ac:dyDescent="0.25">
      <c r="A19" s="8">
        <v>11</v>
      </c>
      <c r="B19" s="9" t="s">
        <v>47</v>
      </c>
      <c r="C19" s="10" t="s">
        <v>52</v>
      </c>
      <c r="D19" s="11">
        <v>150000</v>
      </c>
      <c r="E19" s="11">
        <v>150000</v>
      </c>
      <c r="F19" s="11">
        <v>0</v>
      </c>
      <c r="G19" s="12">
        <f t="shared" si="0"/>
        <v>142099.89600000001</v>
      </c>
      <c r="H19" s="12">
        <f t="shared" si="1"/>
        <v>1800000</v>
      </c>
      <c r="I19" s="12">
        <f t="shared" si="2"/>
        <v>94801.247999999992</v>
      </c>
      <c r="J19" s="12">
        <f t="shared" si="3"/>
        <v>1705198.7520000001</v>
      </c>
      <c r="K19" s="11">
        <f t="shared" si="4"/>
        <v>24107.911291666667</v>
      </c>
      <c r="L19" s="12">
        <v>0</v>
      </c>
      <c r="M19" s="12">
        <f t="shared" si="5"/>
        <v>4305</v>
      </c>
      <c r="N19" s="12">
        <f t="shared" si="6"/>
        <v>10649.999999999998</v>
      </c>
      <c r="O19" s="12">
        <f>47304*1.1%</f>
        <v>520.34400000000005</v>
      </c>
      <c r="P19" s="12">
        <f>118260*3.04%</f>
        <v>3595.1039999999998</v>
      </c>
      <c r="Q19" s="12">
        <f t="shared" si="8"/>
        <v>10635</v>
      </c>
      <c r="R19" s="12">
        <v>0</v>
      </c>
      <c r="S19" s="12">
        <f t="shared" si="9"/>
        <v>7900.1039999999994</v>
      </c>
      <c r="T19" s="12">
        <f t="shared" si="10"/>
        <v>32008.015291666667</v>
      </c>
      <c r="U19" s="12">
        <f t="shared" si="11"/>
        <v>21805.344000000001</v>
      </c>
      <c r="V19" s="13">
        <f t="shared" si="12"/>
        <v>117991.98470833333</v>
      </c>
      <c r="W19" s="14">
        <v>43041</v>
      </c>
      <c r="X19" s="14">
        <v>43283</v>
      </c>
      <c r="Y19" s="16" t="s">
        <v>57</v>
      </c>
    </row>
    <row r="20" spans="1:25" s="15" customFormat="1" ht="24.95" customHeight="1" x14ac:dyDescent="0.25">
      <c r="A20" s="8">
        <v>12</v>
      </c>
      <c r="B20" s="9" t="s">
        <v>64</v>
      </c>
      <c r="C20" s="10" t="s">
        <v>78</v>
      </c>
      <c r="D20" s="11">
        <v>90000</v>
      </c>
      <c r="E20" s="11">
        <v>90000</v>
      </c>
      <c r="F20" s="11">
        <v>0</v>
      </c>
      <c r="G20" s="12">
        <f t="shared" si="0"/>
        <v>84681</v>
      </c>
      <c r="H20" s="12">
        <f t="shared" si="1"/>
        <v>1080000</v>
      </c>
      <c r="I20" s="12">
        <f t="shared" si="2"/>
        <v>63828</v>
      </c>
      <c r="J20" s="12">
        <f t="shared" si="3"/>
        <v>1016172</v>
      </c>
      <c r="K20" s="11">
        <f t="shared" si="4"/>
        <v>9753.1872916666671</v>
      </c>
      <c r="L20" s="12">
        <v>0</v>
      </c>
      <c r="M20" s="12">
        <f t="shared" si="5"/>
        <v>2583</v>
      </c>
      <c r="N20" s="12">
        <f t="shared" si="6"/>
        <v>6389.9999999999991</v>
      </c>
      <c r="O20" s="12">
        <f>47304*1.1%</f>
        <v>520.34400000000005</v>
      </c>
      <c r="P20" s="12">
        <f>D20*3.04%</f>
        <v>2736</v>
      </c>
      <c r="Q20" s="12">
        <f t="shared" si="8"/>
        <v>6381</v>
      </c>
      <c r="R20" s="12">
        <v>0</v>
      </c>
      <c r="S20" s="12">
        <f t="shared" si="9"/>
        <v>5319</v>
      </c>
      <c r="T20" s="12">
        <f t="shared" si="10"/>
        <v>15072.187291666667</v>
      </c>
      <c r="U20" s="12">
        <f t="shared" si="11"/>
        <v>13291.344000000001</v>
      </c>
      <c r="V20" s="13">
        <f t="shared" si="12"/>
        <v>74927.812708333338</v>
      </c>
      <c r="W20" s="14">
        <v>42855</v>
      </c>
      <c r="X20" s="14">
        <v>43220</v>
      </c>
      <c r="Y20" s="16" t="s">
        <v>79</v>
      </c>
    </row>
    <row r="21" spans="1:25" s="15" customFormat="1" ht="24.95" customHeight="1" x14ac:dyDescent="0.25">
      <c r="A21" s="8">
        <v>13</v>
      </c>
      <c r="B21" s="9" t="s">
        <v>70</v>
      </c>
      <c r="C21" s="10" t="s">
        <v>89</v>
      </c>
      <c r="D21" s="11">
        <v>25000</v>
      </c>
      <c r="E21" s="11">
        <v>25000</v>
      </c>
      <c r="F21" s="11">
        <v>15000</v>
      </c>
      <c r="G21" s="12">
        <f t="shared" si="0"/>
        <v>23522.5</v>
      </c>
      <c r="H21" s="12">
        <f t="shared" si="1"/>
        <v>300000</v>
      </c>
      <c r="I21" s="12">
        <f t="shared" si="2"/>
        <v>17730</v>
      </c>
      <c r="J21" s="12">
        <f t="shared" si="3"/>
        <v>282270</v>
      </c>
      <c r="K21" s="11">
        <f t="shared" si="4"/>
        <v>0</v>
      </c>
      <c r="L21" s="12">
        <v>0</v>
      </c>
      <c r="M21" s="12">
        <f t="shared" si="5"/>
        <v>717.5</v>
      </c>
      <c r="N21" s="12">
        <f t="shared" si="6"/>
        <v>1774.9999999999998</v>
      </c>
      <c r="O21" s="12">
        <f>D21*1.1%</f>
        <v>275</v>
      </c>
      <c r="P21" s="12">
        <f>D21*3.04%</f>
        <v>760</v>
      </c>
      <c r="Q21" s="12">
        <f>86450*7.09%</f>
        <v>6129.3050000000003</v>
      </c>
      <c r="R21" s="12">
        <v>0</v>
      </c>
      <c r="S21" s="12">
        <f t="shared" si="9"/>
        <v>1477.5</v>
      </c>
      <c r="T21" s="12">
        <f t="shared" si="10"/>
        <v>1477.5</v>
      </c>
      <c r="U21" s="12">
        <f t="shared" si="11"/>
        <v>8179.3050000000003</v>
      </c>
      <c r="V21" s="13">
        <f t="shared" si="12"/>
        <v>38522.5</v>
      </c>
      <c r="W21" s="14">
        <v>43040</v>
      </c>
      <c r="X21" s="14">
        <v>43405</v>
      </c>
      <c r="Y21" s="16" t="s">
        <v>90</v>
      </c>
    </row>
    <row r="22" spans="1:25" s="15" customFormat="1" ht="24.95" customHeight="1" x14ac:dyDescent="0.25">
      <c r="A22" s="8">
        <v>14</v>
      </c>
      <c r="B22" s="9" t="s">
        <v>48</v>
      </c>
      <c r="C22" s="10" t="s">
        <v>53</v>
      </c>
      <c r="D22" s="11">
        <v>90000</v>
      </c>
      <c r="E22" s="11">
        <v>90000</v>
      </c>
      <c r="F22" s="11">
        <v>0</v>
      </c>
      <c r="G22" s="12">
        <f t="shared" si="0"/>
        <v>84681</v>
      </c>
      <c r="H22" s="12">
        <f t="shared" si="1"/>
        <v>1080000</v>
      </c>
      <c r="I22" s="12">
        <f t="shared" si="2"/>
        <v>63828</v>
      </c>
      <c r="J22" s="12">
        <f t="shared" si="3"/>
        <v>1016172</v>
      </c>
      <c r="K22" s="11">
        <f t="shared" si="4"/>
        <v>9753.1872916666671</v>
      </c>
      <c r="L22" s="12">
        <v>0</v>
      </c>
      <c r="M22" s="12">
        <f t="shared" si="5"/>
        <v>2583</v>
      </c>
      <c r="N22" s="12">
        <f t="shared" si="6"/>
        <v>6389.9999999999991</v>
      </c>
      <c r="O22" s="12">
        <f>47304*1.1%</f>
        <v>520.34400000000005</v>
      </c>
      <c r="P22" s="12">
        <f>D22*3.04%</f>
        <v>2736</v>
      </c>
      <c r="Q22" s="12">
        <f t="shared" ref="Q22:Q29" si="13">D22*7.09%</f>
        <v>6381</v>
      </c>
      <c r="R22" s="12">
        <v>0</v>
      </c>
      <c r="S22" s="12">
        <f t="shared" si="9"/>
        <v>5319</v>
      </c>
      <c r="T22" s="12">
        <f t="shared" si="10"/>
        <v>15072.187291666667</v>
      </c>
      <c r="U22" s="12">
        <f t="shared" si="11"/>
        <v>13291.344000000001</v>
      </c>
      <c r="V22" s="13">
        <f t="shared" si="12"/>
        <v>74927.812708333338</v>
      </c>
      <c r="W22" s="14">
        <v>42948</v>
      </c>
      <c r="X22" s="14">
        <v>43313</v>
      </c>
      <c r="Y22" s="16" t="s">
        <v>58</v>
      </c>
    </row>
    <row r="23" spans="1:25" s="15" customFormat="1" ht="24.95" customHeight="1" x14ac:dyDescent="0.25">
      <c r="A23" s="8">
        <v>15</v>
      </c>
      <c r="B23" s="9" t="s">
        <v>46</v>
      </c>
      <c r="C23" s="10" t="s">
        <v>51</v>
      </c>
      <c r="D23" s="11">
        <v>70000</v>
      </c>
      <c r="E23" s="11">
        <v>70000</v>
      </c>
      <c r="F23" s="11">
        <v>0</v>
      </c>
      <c r="G23" s="12">
        <f t="shared" si="0"/>
        <v>64849.38</v>
      </c>
      <c r="H23" s="12">
        <f t="shared" si="1"/>
        <v>840000</v>
      </c>
      <c r="I23" s="12">
        <f t="shared" si="2"/>
        <v>61807.44</v>
      </c>
      <c r="J23" s="12">
        <f t="shared" si="3"/>
        <v>778192.56</v>
      </c>
      <c r="K23" s="11">
        <f t="shared" si="4"/>
        <v>5165.7258333333339</v>
      </c>
      <c r="L23" s="12">
        <v>0</v>
      </c>
      <c r="M23" s="12">
        <f t="shared" si="5"/>
        <v>2009</v>
      </c>
      <c r="N23" s="12">
        <f t="shared" si="6"/>
        <v>4970</v>
      </c>
      <c r="O23" s="12">
        <f>47304*1.1%</f>
        <v>520.34400000000005</v>
      </c>
      <c r="P23" s="12">
        <f>D23*3.04%</f>
        <v>2128</v>
      </c>
      <c r="Q23" s="12">
        <f t="shared" si="13"/>
        <v>4963</v>
      </c>
      <c r="R23" s="12">
        <v>1013.62</v>
      </c>
      <c r="S23" s="12">
        <f t="shared" si="9"/>
        <v>5150.62</v>
      </c>
      <c r="T23" s="12">
        <f t="shared" si="10"/>
        <v>10316.345833333333</v>
      </c>
      <c r="U23" s="12">
        <f t="shared" si="11"/>
        <v>10453.344000000001</v>
      </c>
      <c r="V23" s="13">
        <f t="shared" si="12"/>
        <v>59683.654166666667</v>
      </c>
      <c r="W23" s="14">
        <v>42887</v>
      </c>
      <c r="X23" s="14">
        <v>43252</v>
      </c>
      <c r="Y23" s="16" t="s">
        <v>56</v>
      </c>
    </row>
    <row r="24" spans="1:25" s="15" customFormat="1" ht="24.95" customHeight="1" x14ac:dyDescent="0.25">
      <c r="A24" s="8">
        <v>16</v>
      </c>
      <c r="B24" s="9" t="s">
        <v>37</v>
      </c>
      <c r="C24" s="10" t="s">
        <v>39</v>
      </c>
      <c r="D24" s="11">
        <v>65000</v>
      </c>
      <c r="E24" s="11">
        <v>65000</v>
      </c>
      <c r="F24" s="11">
        <v>0</v>
      </c>
      <c r="G24" s="12">
        <f t="shared" si="0"/>
        <v>61158.5</v>
      </c>
      <c r="H24" s="12">
        <f t="shared" si="1"/>
        <v>780000</v>
      </c>
      <c r="I24" s="12">
        <f t="shared" si="2"/>
        <v>46098</v>
      </c>
      <c r="J24" s="12">
        <f t="shared" si="3"/>
        <v>733902</v>
      </c>
      <c r="K24" s="11">
        <f t="shared" si="4"/>
        <v>4427.5498333333335</v>
      </c>
      <c r="L24" s="12">
        <v>0</v>
      </c>
      <c r="M24" s="12">
        <f t="shared" si="5"/>
        <v>1865.5</v>
      </c>
      <c r="N24" s="12">
        <f t="shared" si="6"/>
        <v>4615</v>
      </c>
      <c r="O24" s="12">
        <f>47304*1.1%</f>
        <v>520.34400000000005</v>
      </c>
      <c r="P24" s="12">
        <f>D24*3.04%</f>
        <v>1976</v>
      </c>
      <c r="Q24" s="12">
        <f t="shared" si="13"/>
        <v>4608.5</v>
      </c>
      <c r="R24" s="12">
        <v>0</v>
      </c>
      <c r="S24" s="12">
        <f t="shared" si="9"/>
        <v>3841.5</v>
      </c>
      <c r="T24" s="12">
        <f t="shared" si="10"/>
        <v>8269.0498333333344</v>
      </c>
      <c r="U24" s="12">
        <f t="shared" si="11"/>
        <v>9743.844000000001</v>
      </c>
      <c r="V24" s="13">
        <f t="shared" si="12"/>
        <v>56730.950166666662</v>
      </c>
      <c r="W24" s="14">
        <v>43070</v>
      </c>
      <c r="X24" s="14">
        <v>43435</v>
      </c>
      <c r="Y24" s="16" t="s">
        <v>41</v>
      </c>
    </row>
    <row r="25" spans="1:25" s="15" customFormat="1" ht="24.95" customHeight="1" x14ac:dyDescent="0.25">
      <c r="A25" s="8">
        <v>17</v>
      </c>
      <c r="B25" s="9" t="s">
        <v>69</v>
      </c>
      <c r="C25" s="10" t="s">
        <v>87</v>
      </c>
      <c r="D25" s="11">
        <v>125000</v>
      </c>
      <c r="E25" s="11">
        <v>125000</v>
      </c>
      <c r="F25" s="11">
        <v>0</v>
      </c>
      <c r="G25" s="12">
        <f t="shared" si="0"/>
        <v>117817.39600000001</v>
      </c>
      <c r="H25" s="12">
        <f t="shared" si="1"/>
        <v>1500000</v>
      </c>
      <c r="I25" s="12">
        <f t="shared" si="2"/>
        <v>86191.247999999992</v>
      </c>
      <c r="J25" s="12">
        <f t="shared" si="3"/>
        <v>1413808.7520000001</v>
      </c>
      <c r="K25" s="11">
        <f t="shared" si="4"/>
        <v>18037.286291666667</v>
      </c>
      <c r="L25" s="12">
        <v>0</v>
      </c>
      <c r="M25" s="12">
        <f t="shared" si="5"/>
        <v>3587.5</v>
      </c>
      <c r="N25" s="12">
        <f t="shared" si="6"/>
        <v>8875</v>
      </c>
      <c r="O25" s="12">
        <f>47304*1.1%</f>
        <v>520.34400000000005</v>
      </c>
      <c r="P25" s="12">
        <f>118260*3.04%</f>
        <v>3595.1039999999998</v>
      </c>
      <c r="Q25" s="12">
        <f t="shared" si="13"/>
        <v>8862.5</v>
      </c>
      <c r="R25" s="12">
        <v>0</v>
      </c>
      <c r="S25" s="12">
        <f t="shared" si="9"/>
        <v>7182.6039999999994</v>
      </c>
      <c r="T25" s="12">
        <f t="shared" si="10"/>
        <v>25219.890291666667</v>
      </c>
      <c r="U25" s="12">
        <f t="shared" si="11"/>
        <v>18257.844000000001</v>
      </c>
      <c r="V25" s="13">
        <f t="shared" si="12"/>
        <v>99780.10970833333</v>
      </c>
      <c r="W25" s="14">
        <v>43009</v>
      </c>
      <c r="X25" s="14">
        <v>43374</v>
      </c>
      <c r="Y25" s="16" t="s">
        <v>88</v>
      </c>
    </row>
    <row r="26" spans="1:25" s="15" customFormat="1" ht="24.95" customHeight="1" x14ac:dyDescent="0.25">
      <c r="A26" s="8">
        <v>18</v>
      </c>
      <c r="B26" s="9" t="s">
        <v>67</v>
      </c>
      <c r="C26" s="10" t="s">
        <v>83</v>
      </c>
      <c r="D26" s="11">
        <v>60000</v>
      </c>
      <c r="E26" s="11">
        <v>60000</v>
      </c>
      <c r="F26" s="11">
        <v>0</v>
      </c>
      <c r="G26" s="12">
        <f t="shared" si="0"/>
        <v>56454</v>
      </c>
      <c r="H26" s="12">
        <f t="shared" si="1"/>
        <v>720000</v>
      </c>
      <c r="I26" s="12">
        <f t="shared" si="2"/>
        <v>42552</v>
      </c>
      <c r="J26" s="12">
        <f t="shared" si="3"/>
        <v>677448</v>
      </c>
      <c r="K26" s="11">
        <f t="shared" si="4"/>
        <v>3486.6498333333329</v>
      </c>
      <c r="L26" s="12">
        <v>0</v>
      </c>
      <c r="M26" s="12">
        <f t="shared" si="5"/>
        <v>1722</v>
      </c>
      <c r="N26" s="12">
        <f t="shared" si="6"/>
        <v>4260</v>
      </c>
      <c r="O26" s="12">
        <f>47304*1.1%</f>
        <v>520.34400000000005</v>
      </c>
      <c r="P26" s="12">
        <f>D26*3.04%</f>
        <v>1824</v>
      </c>
      <c r="Q26" s="12">
        <f t="shared" si="13"/>
        <v>4254</v>
      </c>
      <c r="R26" s="12">
        <v>0</v>
      </c>
      <c r="S26" s="12">
        <f t="shared" si="9"/>
        <v>3546</v>
      </c>
      <c r="T26" s="12">
        <f t="shared" si="10"/>
        <v>7032.6498333333329</v>
      </c>
      <c r="U26" s="12">
        <f t="shared" si="11"/>
        <v>9034.344000000001</v>
      </c>
      <c r="V26" s="13">
        <f t="shared" si="12"/>
        <v>52967.350166666671</v>
      </c>
      <c r="W26" s="14">
        <v>42887</v>
      </c>
      <c r="X26" s="14">
        <v>43252</v>
      </c>
      <c r="Y26" s="16" t="s">
        <v>84</v>
      </c>
    </row>
    <row r="27" spans="1:25" s="15" customFormat="1" ht="24.95" customHeight="1" x14ac:dyDescent="0.25">
      <c r="A27" s="8">
        <v>19</v>
      </c>
      <c r="B27" s="9" t="s">
        <v>92</v>
      </c>
      <c r="C27" s="10" t="s">
        <v>93</v>
      </c>
      <c r="D27" s="11">
        <v>30000</v>
      </c>
      <c r="E27" s="11">
        <v>30000</v>
      </c>
      <c r="F27" s="11">
        <v>20000</v>
      </c>
      <c r="G27" s="12">
        <f t="shared" si="0"/>
        <v>28227</v>
      </c>
      <c r="H27" s="12">
        <f t="shared" si="1"/>
        <v>360000</v>
      </c>
      <c r="I27" s="12">
        <f t="shared" si="2"/>
        <v>21276</v>
      </c>
      <c r="J27" s="12">
        <f t="shared" si="3"/>
        <v>338724</v>
      </c>
      <c r="K27" s="11">
        <f t="shared" si="4"/>
        <v>0</v>
      </c>
      <c r="L27" s="12">
        <v>0</v>
      </c>
      <c r="M27" s="12">
        <f t="shared" si="5"/>
        <v>861</v>
      </c>
      <c r="N27" s="12">
        <f t="shared" si="6"/>
        <v>2130</v>
      </c>
      <c r="O27" s="12">
        <f>D27*1.1%</f>
        <v>330.00000000000006</v>
      </c>
      <c r="P27" s="12">
        <f>D27*3.04%</f>
        <v>912</v>
      </c>
      <c r="Q27" s="12">
        <f t="shared" si="13"/>
        <v>2127</v>
      </c>
      <c r="R27" s="12">
        <v>0</v>
      </c>
      <c r="S27" s="12">
        <f t="shared" si="9"/>
        <v>1773</v>
      </c>
      <c r="T27" s="12">
        <f t="shared" si="10"/>
        <v>1773</v>
      </c>
      <c r="U27" s="12">
        <f t="shared" si="11"/>
        <v>4587</v>
      </c>
      <c r="V27" s="13">
        <f t="shared" si="12"/>
        <v>48227</v>
      </c>
      <c r="W27" s="14">
        <v>42795</v>
      </c>
      <c r="X27" s="14">
        <v>43160</v>
      </c>
      <c r="Y27" s="16" t="s">
        <v>94</v>
      </c>
    </row>
    <row r="28" spans="1:25" s="15" customFormat="1" ht="24.95" customHeight="1" x14ac:dyDescent="0.25">
      <c r="A28" s="8">
        <v>20</v>
      </c>
      <c r="B28" s="9" t="s">
        <v>68</v>
      </c>
      <c r="C28" s="10" t="s">
        <v>85</v>
      </c>
      <c r="D28" s="11">
        <v>40000</v>
      </c>
      <c r="E28" s="11">
        <v>40000</v>
      </c>
      <c r="F28" s="11">
        <v>0</v>
      </c>
      <c r="G28" s="12">
        <f t="shared" si="0"/>
        <v>37636</v>
      </c>
      <c r="H28" s="12">
        <f t="shared" si="1"/>
        <v>480000</v>
      </c>
      <c r="I28" s="12">
        <f t="shared" si="2"/>
        <v>28368</v>
      </c>
      <c r="J28" s="12">
        <f t="shared" si="3"/>
        <v>451632</v>
      </c>
      <c r="K28" s="11">
        <f t="shared" si="4"/>
        <v>442.64987499999989</v>
      </c>
      <c r="L28" s="12">
        <v>0</v>
      </c>
      <c r="M28" s="12">
        <f t="shared" si="5"/>
        <v>1148</v>
      </c>
      <c r="N28" s="12">
        <f t="shared" si="6"/>
        <v>2839.9999999999995</v>
      </c>
      <c r="O28" s="12">
        <f>D28*1.1%</f>
        <v>440.00000000000006</v>
      </c>
      <c r="P28" s="12">
        <f>D28*3.04%</f>
        <v>1216</v>
      </c>
      <c r="Q28" s="12">
        <f t="shared" si="13"/>
        <v>2836</v>
      </c>
      <c r="R28" s="12">
        <v>0</v>
      </c>
      <c r="S28" s="12">
        <f t="shared" si="9"/>
        <v>2364</v>
      </c>
      <c r="T28" s="12">
        <f t="shared" si="10"/>
        <v>2806.6498750000001</v>
      </c>
      <c r="U28" s="12">
        <f t="shared" si="11"/>
        <v>6116</v>
      </c>
      <c r="V28" s="13">
        <f t="shared" si="12"/>
        <v>37193.350124999997</v>
      </c>
      <c r="W28" s="14">
        <v>42948</v>
      </c>
      <c r="X28" s="14">
        <v>43313</v>
      </c>
      <c r="Y28" s="16" t="s">
        <v>86</v>
      </c>
    </row>
    <row r="29" spans="1:25" s="15" customFormat="1" ht="24.95" customHeight="1" x14ac:dyDescent="0.25">
      <c r="A29" s="8">
        <v>21</v>
      </c>
      <c r="B29" s="9" t="s">
        <v>65</v>
      </c>
      <c r="C29" s="10" t="s">
        <v>91</v>
      </c>
      <c r="D29" s="11">
        <v>50000</v>
      </c>
      <c r="E29" s="11">
        <v>50000</v>
      </c>
      <c r="F29" s="11">
        <v>20000</v>
      </c>
      <c r="G29" s="12">
        <f t="shared" si="0"/>
        <v>47045</v>
      </c>
      <c r="H29" s="12">
        <f t="shared" si="1"/>
        <v>600000</v>
      </c>
      <c r="I29" s="12">
        <f t="shared" si="2"/>
        <v>35460</v>
      </c>
      <c r="J29" s="12">
        <f t="shared" si="3"/>
        <v>564540</v>
      </c>
      <c r="K29" s="11">
        <f t="shared" si="4"/>
        <v>1853.999875</v>
      </c>
      <c r="L29" s="12">
        <v>0</v>
      </c>
      <c r="M29" s="12">
        <f t="shared" si="5"/>
        <v>1435</v>
      </c>
      <c r="N29" s="12">
        <f t="shared" si="6"/>
        <v>3549.9999999999995</v>
      </c>
      <c r="O29" s="12">
        <f>47304*1.1%</f>
        <v>520.34400000000005</v>
      </c>
      <c r="P29" s="12">
        <f>D29*3.04%</f>
        <v>1520</v>
      </c>
      <c r="Q29" s="12">
        <f t="shared" si="13"/>
        <v>3545.0000000000005</v>
      </c>
      <c r="R29" s="12">
        <v>0</v>
      </c>
      <c r="S29" s="12">
        <f t="shared" si="9"/>
        <v>2955</v>
      </c>
      <c r="T29" s="12">
        <f t="shared" si="10"/>
        <v>4808.9998749999995</v>
      </c>
      <c r="U29" s="12">
        <f t="shared" si="11"/>
        <v>7615.3440000000001</v>
      </c>
      <c r="V29" s="13">
        <f t="shared" si="12"/>
        <v>65191.000124999999</v>
      </c>
      <c r="W29" s="14">
        <v>42855</v>
      </c>
      <c r="X29" s="14">
        <v>43220</v>
      </c>
      <c r="Y29" s="16" t="s">
        <v>80</v>
      </c>
    </row>
  </sheetData>
  <autoFilter ref="A8:Y8">
    <sortState ref="A11:Y29">
      <sortCondition ref="B8"/>
    </sortState>
  </autoFilter>
  <mergeCells count="26">
    <mergeCell ref="W6:W8"/>
    <mergeCell ref="M6:S6"/>
    <mergeCell ref="T6:U6"/>
    <mergeCell ref="T7:T8"/>
    <mergeCell ref="U7:U8"/>
    <mergeCell ref="V6:V8"/>
    <mergeCell ref="Y6:Y8"/>
    <mergeCell ref="A6:A8"/>
    <mergeCell ref="B6:B8"/>
    <mergeCell ref="C6:C8"/>
    <mergeCell ref="D6:D8"/>
    <mergeCell ref="E6:E8"/>
    <mergeCell ref="F6:F8"/>
    <mergeCell ref="K6:K8"/>
    <mergeCell ref="L6:L8"/>
    <mergeCell ref="M7:N7"/>
    <mergeCell ref="O7:O8"/>
    <mergeCell ref="P7:Q7"/>
    <mergeCell ref="R7:R8"/>
    <mergeCell ref="S7:S8"/>
    <mergeCell ref="X6:X8"/>
    <mergeCell ref="A1:Y1"/>
    <mergeCell ref="A2:Y2"/>
    <mergeCell ref="A3:Y3"/>
    <mergeCell ref="A4:Y4"/>
    <mergeCell ref="A5:Y5"/>
  </mergeCells>
  <conditionalFormatting sqref="Y1:Y1048576">
    <cfRule type="duplicateValues" dxfId="0" priority="12"/>
  </conditionalFormatting>
  <pageMargins left="0.15748031496062992" right="0.15748031496062992" top="0.17" bottom="0.35433070866141736" header="0.15748031496062992" footer="0.15748031496062992"/>
  <pageSetup paperSize="140" scale="69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</vt:lpstr>
      <vt:lpstr>Nomina!Área_de_impresión</vt:lpstr>
      <vt:lpstr>Nomina!Títulos_a_imprimir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Martínez</dc:creator>
  <cp:lastModifiedBy>José Martínez</cp:lastModifiedBy>
  <cp:lastPrinted>2018-01-25T14:27:14Z</cp:lastPrinted>
  <dcterms:created xsi:type="dcterms:W3CDTF">2015-05-01T20:36:20Z</dcterms:created>
  <dcterms:modified xsi:type="dcterms:W3CDTF">2018-01-25T14:28:25Z</dcterms:modified>
</cp:coreProperties>
</file>