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ania.espinal\Desktop\BETHANIA ESPINAL\PORTAL 2018\NOMINAS\MARZO\"/>
    </mc:Choice>
  </mc:AlternateContent>
  <bookViews>
    <workbookView xWindow="0" yWindow="0" windowWidth="24000" windowHeight="9735"/>
  </bookViews>
  <sheets>
    <sheet name="Nomina" sheetId="12" r:id="rId1"/>
    <sheet name="Novedades" sheetId="2" r:id="rId2"/>
    <sheet name="Resumen" sheetId="4" r:id="rId3"/>
  </sheets>
  <definedNames>
    <definedName name="_xlnm._FilterDatabase" localSheetId="0" hidden="1">Nomina!$A$8:$Y$8</definedName>
    <definedName name="_xlnm._FilterDatabase" localSheetId="1" hidden="1">Novedades!$A$16:$K$16</definedName>
    <definedName name="_xlnm.Print_Area" localSheetId="0">Nomina!$A$1:$Y$510</definedName>
    <definedName name="_xlnm.Print_Area" localSheetId="1">Novedades!$A$1:$K$32</definedName>
    <definedName name="_xlnm.Print_Area" localSheetId="2">Resumen!$A$1:$D$43</definedName>
    <definedName name="_xlnm.Print_Titles" localSheetId="0">Nomina!$1:$8</definedName>
    <definedName name="_xlnm.Print_Titles" localSheetId="1">Novedades!$1:$7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9" i="12" l="1"/>
  <c r="Q389" i="12" l="1"/>
  <c r="P389" i="12"/>
  <c r="N389" i="12"/>
  <c r="M389" i="12"/>
  <c r="H389" i="12"/>
  <c r="Q344" i="12"/>
  <c r="P344" i="12"/>
  <c r="O344" i="12"/>
  <c r="N344" i="12"/>
  <c r="M344" i="12"/>
  <c r="H344" i="12"/>
  <c r="Q326" i="12"/>
  <c r="P326" i="12"/>
  <c r="O326" i="12"/>
  <c r="N326" i="12"/>
  <c r="M326" i="12"/>
  <c r="H326" i="12"/>
  <c r="Q321" i="12"/>
  <c r="P321" i="12"/>
  <c r="O321" i="12"/>
  <c r="N321" i="12"/>
  <c r="M321" i="12"/>
  <c r="H321" i="12"/>
  <c r="Q24" i="12"/>
  <c r="P24" i="12"/>
  <c r="O24" i="12"/>
  <c r="N24" i="12"/>
  <c r="M24" i="12"/>
  <c r="H24" i="12"/>
  <c r="F13" i="2"/>
  <c r="S326" i="12" l="1"/>
  <c r="G326" i="12" s="1"/>
  <c r="S389" i="12"/>
  <c r="I389" i="12" s="1"/>
  <c r="J389" i="12" s="1"/>
  <c r="K389" i="12" s="1"/>
  <c r="T389" i="12" s="1"/>
  <c r="V389" i="12" s="1"/>
  <c r="U321" i="12"/>
  <c r="S24" i="12"/>
  <c r="I24" i="12" s="1"/>
  <c r="J24" i="12" s="1"/>
  <c r="K24" i="12" s="1"/>
  <c r="T24" i="12" s="1"/>
  <c r="V24" i="12" s="1"/>
  <c r="S344" i="12"/>
  <c r="I344" i="12" s="1"/>
  <c r="J344" i="12" s="1"/>
  <c r="K344" i="12" s="1"/>
  <c r="T344" i="12" s="1"/>
  <c r="V344" i="12" s="1"/>
  <c r="U344" i="12"/>
  <c r="U24" i="12"/>
  <c r="S321" i="12"/>
  <c r="G321" i="12" s="1"/>
  <c r="U326" i="12"/>
  <c r="U389" i="12"/>
  <c r="Q106" i="12"/>
  <c r="P106" i="12"/>
  <c r="O106" i="12"/>
  <c r="N106" i="12"/>
  <c r="M106" i="12"/>
  <c r="H106" i="12"/>
  <c r="E13" i="2"/>
  <c r="G24" i="12" l="1"/>
  <c r="G344" i="12"/>
  <c r="I326" i="12"/>
  <c r="J326" i="12" s="1"/>
  <c r="K326" i="12" s="1"/>
  <c r="T326" i="12" s="1"/>
  <c r="V326" i="12" s="1"/>
  <c r="G389" i="12"/>
  <c r="I321" i="12"/>
  <c r="J321" i="12" s="1"/>
  <c r="K321" i="12" s="1"/>
  <c r="T321" i="12" s="1"/>
  <c r="V321" i="12" s="1"/>
  <c r="S106" i="12"/>
  <c r="G106" i="12" s="1"/>
  <c r="U106" i="12"/>
  <c r="I106" i="12" l="1"/>
  <c r="J106" i="12" s="1"/>
  <c r="K106" i="12" s="1"/>
  <c r="T106" i="12" s="1"/>
  <c r="V106" i="12" s="1"/>
  <c r="O391" i="12"/>
  <c r="O296" i="12"/>
  <c r="O137" i="12"/>
  <c r="O262" i="12"/>
  <c r="O251" i="12"/>
  <c r="O423" i="12"/>
  <c r="O150" i="12"/>
  <c r="O86" i="12"/>
  <c r="O31" i="12"/>
  <c r="O186" i="12"/>
  <c r="O372" i="12"/>
  <c r="O216" i="12"/>
  <c r="O67" i="12"/>
  <c r="O9" i="12"/>
  <c r="O409" i="12"/>
  <c r="O180" i="12"/>
  <c r="O148" i="12"/>
  <c r="O401" i="12"/>
  <c r="O342" i="12"/>
  <c r="O325" i="12"/>
  <c r="O178" i="12"/>
  <c r="O164" i="12"/>
  <c r="O99" i="12"/>
  <c r="O54" i="12"/>
  <c r="O331" i="12"/>
  <c r="O258" i="12"/>
  <c r="O211" i="12"/>
  <c r="O195" i="12"/>
  <c r="O168" i="12"/>
  <c r="O77" i="12"/>
  <c r="O75" i="12"/>
  <c r="O22" i="12"/>
  <c r="O330" i="12"/>
  <c r="O293" i="12"/>
  <c r="O259" i="12"/>
  <c r="O240" i="12"/>
  <c r="O416" i="12"/>
  <c r="O434" i="12"/>
  <c r="O428" i="12"/>
  <c r="O323" i="12"/>
  <c r="O310" i="12"/>
  <c r="O280" i="12"/>
  <c r="O238" i="12"/>
  <c r="O194" i="12"/>
  <c r="O135" i="12"/>
  <c r="O119" i="12"/>
  <c r="O70" i="12"/>
  <c r="O38" i="12"/>
  <c r="O441" i="12"/>
  <c r="O287" i="12"/>
  <c r="O285" i="12"/>
  <c r="O245" i="12"/>
  <c r="O231" i="12"/>
  <c r="O213" i="12"/>
  <c r="O171" i="12"/>
  <c r="O134" i="12"/>
  <c r="O82" i="12"/>
  <c r="O420" i="12"/>
  <c r="O415" i="12"/>
  <c r="O396" i="12"/>
  <c r="O243" i="12"/>
  <c r="O232" i="12"/>
  <c r="O170" i="12"/>
  <c r="O426" i="12"/>
  <c r="O418" i="12"/>
  <c r="O373" i="12"/>
  <c r="O360" i="12"/>
  <c r="O338" i="12"/>
  <c r="O221" i="12"/>
  <c r="O218" i="12"/>
  <c r="O161" i="12"/>
  <c r="O155" i="12"/>
  <c r="O122" i="12"/>
  <c r="O109" i="12"/>
  <c r="O74" i="12"/>
  <c r="O439" i="12"/>
  <c r="O411" i="12"/>
  <c r="O410" i="12"/>
  <c r="O408" i="12"/>
  <c r="O399" i="12"/>
  <c r="O369" i="12"/>
  <c r="O353" i="12"/>
  <c r="O337" i="12"/>
  <c r="O306" i="12"/>
  <c r="O282" i="12"/>
  <c r="O278" i="12"/>
  <c r="O275" i="12"/>
  <c r="O270" i="12"/>
  <c r="O269" i="12"/>
  <c r="O255" i="12"/>
  <c r="O253" i="12"/>
  <c r="O249" i="12"/>
  <c r="O239" i="12"/>
  <c r="O209" i="12"/>
  <c r="O208" i="12"/>
  <c r="O185" i="12"/>
  <c r="O172" i="12"/>
  <c r="O169" i="12"/>
  <c r="O154" i="12"/>
  <c r="O152" i="12"/>
  <c r="O117" i="12"/>
  <c r="O116" i="12"/>
  <c r="O89" i="12"/>
  <c r="O80" i="12"/>
  <c r="O68" i="12"/>
  <c r="O63" i="12"/>
  <c r="O60" i="12"/>
  <c r="O43" i="12"/>
  <c r="O42" i="12"/>
  <c r="O26" i="12"/>
  <c r="O381" i="12"/>
  <c r="O229" i="12"/>
  <c r="O206" i="12"/>
  <c r="O165" i="12"/>
  <c r="O52" i="12"/>
  <c r="O375" i="12"/>
  <c r="O291" i="12"/>
  <c r="O279" i="12"/>
  <c r="O159" i="12"/>
  <c r="O120" i="12"/>
  <c r="O88" i="12"/>
  <c r="O17" i="12"/>
  <c r="O438" i="12"/>
  <c r="O393" i="12"/>
  <c r="O328" i="12"/>
  <c r="O294" i="12"/>
  <c r="O167" i="12"/>
  <c r="O72" i="12"/>
  <c r="O422" i="12"/>
  <c r="O412" i="12"/>
  <c r="O394" i="12"/>
  <c r="O384" i="12"/>
  <c r="O376" i="12"/>
  <c r="O351" i="12"/>
  <c r="O329" i="12"/>
  <c r="O322" i="12"/>
  <c r="O248" i="12"/>
  <c r="O237" i="12"/>
  <c r="O227" i="12"/>
  <c r="O212" i="12"/>
  <c r="O141" i="12"/>
  <c r="O107" i="12"/>
  <c r="O65" i="12"/>
  <c r="O37" i="12"/>
  <c r="O13" i="12"/>
  <c r="O174" i="12"/>
  <c r="O59" i="12"/>
  <c r="O189" i="12"/>
  <c r="O386" i="12"/>
  <c r="O352" i="12"/>
  <c r="O350" i="12"/>
  <c r="O324" i="12"/>
  <c r="O316" i="12"/>
  <c r="O191" i="12"/>
  <c r="O166" i="12"/>
  <c r="O121" i="12"/>
  <c r="O105" i="12"/>
  <c r="O73" i="12"/>
  <c r="O41" i="12"/>
  <c r="O257" i="12"/>
  <c r="O230" i="12"/>
  <c r="O27" i="12"/>
  <c r="O442" i="12"/>
  <c r="O440" i="12"/>
  <c r="O437" i="12"/>
  <c r="O436" i="12"/>
  <c r="O435" i="12"/>
  <c r="O433" i="12"/>
  <c r="O432" i="12"/>
  <c r="O431" i="12"/>
  <c r="O430" i="12"/>
  <c r="O429" i="12"/>
  <c r="O427" i="12"/>
  <c r="O425" i="12"/>
  <c r="O424" i="12"/>
  <c r="O421" i="12"/>
  <c r="O419" i="12"/>
  <c r="O417" i="12"/>
  <c r="O414" i="12"/>
  <c r="O413" i="12"/>
  <c r="O407" i="12"/>
  <c r="O406" i="12"/>
  <c r="O405" i="12"/>
  <c r="O403" i="12"/>
  <c r="O402" i="12"/>
  <c r="O398" i="12"/>
  <c r="O397" i="12"/>
  <c r="O395" i="12"/>
  <c r="O392" i="12"/>
  <c r="O388" i="12"/>
  <c r="O387" i="12"/>
  <c r="O385" i="12"/>
  <c r="O383" i="12"/>
  <c r="O382" i="12"/>
  <c r="O380" i="12"/>
  <c r="O379" i="12"/>
  <c r="O378" i="12"/>
  <c r="O374" i="12"/>
  <c r="O371" i="12"/>
  <c r="O370" i="12"/>
  <c r="O368" i="12"/>
  <c r="O367" i="12"/>
  <c r="O366" i="12"/>
  <c r="O365" i="12"/>
  <c r="O364" i="12"/>
  <c r="O363" i="12"/>
  <c r="O362" i="12"/>
  <c r="O361" i="12"/>
  <c r="O359" i="12"/>
  <c r="O357" i="12"/>
  <c r="O356" i="12"/>
  <c r="O355" i="12"/>
  <c r="O354" i="12"/>
  <c r="O349" i="12"/>
  <c r="O348" i="12"/>
  <c r="O347" i="12"/>
  <c r="O346" i="12"/>
  <c r="O345" i="12"/>
  <c r="O343" i="12"/>
  <c r="O340" i="12"/>
  <c r="O339" i="12"/>
  <c r="O336" i="12"/>
  <c r="O335" i="12"/>
  <c r="O334" i="12"/>
  <c r="O333" i="12"/>
  <c r="O332" i="12"/>
  <c r="O327" i="12"/>
  <c r="O320" i="12"/>
  <c r="O319" i="12"/>
  <c r="O315" i="12"/>
  <c r="O314" i="12"/>
  <c r="O313" i="12"/>
  <c r="O312" i="12"/>
  <c r="O311" i="12"/>
  <c r="O309" i="12"/>
  <c r="O307" i="12"/>
  <c r="O305" i="12"/>
  <c r="O304" i="12"/>
  <c r="O303" i="12"/>
  <c r="O302" i="12"/>
  <c r="O301" i="12"/>
  <c r="O299" i="12"/>
  <c r="O297" i="12"/>
  <c r="O295" i="12"/>
  <c r="O292" i="12"/>
  <c r="O290" i="12"/>
  <c r="O289" i="12"/>
  <c r="O288" i="12"/>
  <c r="O286" i="12"/>
  <c r="O284" i="12"/>
  <c r="O283" i="12"/>
  <c r="O277" i="12"/>
  <c r="O276" i="12"/>
  <c r="O274" i="12"/>
  <c r="O273" i="12"/>
  <c r="O272" i="12"/>
  <c r="O268" i="12"/>
  <c r="O267" i="12"/>
  <c r="O266" i="12"/>
  <c r="O264" i="12"/>
  <c r="O263" i="12"/>
  <c r="O261" i="12"/>
  <c r="O256" i="12"/>
  <c r="O254" i="12"/>
  <c r="O250" i="12"/>
  <c r="O247" i="12"/>
  <c r="O246" i="12"/>
  <c r="O244" i="12"/>
  <c r="O242" i="12"/>
  <c r="O241" i="12"/>
  <c r="O236" i="12"/>
  <c r="O235" i="12"/>
  <c r="O234" i="12"/>
  <c r="O233" i="12"/>
  <c r="O228" i="12"/>
  <c r="O226" i="12"/>
  <c r="O225" i="12"/>
  <c r="O223" i="12"/>
  <c r="O220" i="12"/>
  <c r="O217" i="12"/>
  <c r="O215" i="12"/>
  <c r="O214" i="12"/>
  <c r="O207" i="12"/>
  <c r="O205" i="12"/>
  <c r="O204" i="12"/>
  <c r="O203" i="12"/>
  <c r="O202" i="12"/>
  <c r="O201" i="12"/>
  <c r="O200" i="12"/>
  <c r="O199" i="12"/>
  <c r="O198" i="12"/>
  <c r="O196" i="12"/>
  <c r="O193" i="12"/>
  <c r="O192" i="12"/>
  <c r="O190" i="12"/>
  <c r="O188" i="12"/>
  <c r="O187" i="12"/>
  <c r="O184" i="12"/>
  <c r="O183" i="12"/>
  <c r="O181" i="12"/>
  <c r="O177" i="12"/>
  <c r="O176" i="12"/>
  <c r="O175" i="12"/>
  <c r="O173" i="12"/>
  <c r="O163" i="12"/>
  <c r="O162" i="12"/>
  <c r="O158" i="12"/>
  <c r="O157" i="12"/>
  <c r="O156" i="12"/>
  <c r="O153" i="12"/>
  <c r="O151" i="12"/>
  <c r="O149" i="12"/>
  <c r="O147" i="12"/>
  <c r="O146" i="12"/>
  <c r="O145" i="12"/>
  <c r="O144" i="12"/>
  <c r="O143" i="12"/>
  <c r="O142" i="12"/>
  <c r="O139" i="12"/>
  <c r="O138" i="12"/>
  <c r="O136" i="12"/>
  <c r="O133" i="12"/>
  <c r="O131" i="12"/>
  <c r="O130" i="12"/>
  <c r="O129" i="12"/>
  <c r="O128" i="12"/>
  <c r="O127" i="12"/>
  <c r="O126" i="12"/>
  <c r="O124" i="12"/>
  <c r="O118" i="12"/>
  <c r="O115" i="12"/>
  <c r="O112" i="12"/>
  <c r="O111" i="12"/>
  <c r="O103" i="12"/>
  <c r="O102" i="12"/>
  <c r="O101" i="12"/>
  <c r="O100" i="12"/>
  <c r="O97" i="12"/>
  <c r="O96" i="12"/>
  <c r="O95" i="12"/>
  <c r="O93" i="12"/>
  <c r="O92" i="12"/>
  <c r="O91" i="12"/>
  <c r="O90" i="12"/>
  <c r="O87" i="12"/>
  <c r="O85" i="12"/>
  <c r="O84" i="12"/>
  <c r="O83" i="12"/>
  <c r="O81" i="12"/>
  <c r="O79" i="12"/>
  <c r="O78" i="12"/>
  <c r="O76" i="12"/>
  <c r="O71" i="12"/>
  <c r="O69" i="12"/>
  <c r="O66" i="12"/>
  <c r="O64" i="12"/>
  <c r="O62" i="12"/>
  <c r="O61" i="12"/>
  <c r="O58" i="12"/>
  <c r="O57" i="12"/>
  <c r="O56" i="12"/>
  <c r="O55" i="12"/>
  <c r="O49" i="12"/>
  <c r="O48" i="12"/>
  <c r="O47" i="12"/>
  <c r="O46" i="12"/>
  <c r="O45" i="12"/>
  <c r="O44" i="12"/>
  <c r="O40" i="12"/>
  <c r="O39" i="12"/>
  <c r="O36" i="12"/>
  <c r="O35" i="12"/>
  <c r="O34" i="12"/>
  <c r="O33" i="12"/>
  <c r="O32" i="12"/>
  <c r="O30" i="12"/>
  <c r="O29" i="12"/>
  <c r="O28" i="12"/>
  <c r="O25" i="12"/>
  <c r="O23" i="12"/>
  <c r="O21" i="12"/>
  <c r="O20" i="12"/>
  <c r="O19" i="12"/>
  <c r="O16" i="12"/>
  <c r="O14" i="12"/>
  <c r="O12" i="12"/>
  <c r="O11" i="12"/>
  <c r="O10" i="12"/>
  <c r="O298" i="12"/>
  <c r="O123" i="12"/>
  <c r="O404" i="12"/>
  <c r="O400" i="12"/>
  <c r="O390" i="12"/>
  <c r="O358" i="12"/>
  <c r="O341" i="12"/>
  <c r="O317" i="12"/>
  <c r="O281" i="12"/>
  <c r="O271" i="12"/>
  <c r="O265" i="12"/>
  <c r="O260" i="12"/>
  <c r="O224" i="12"/>
  <c r="O222" i="12"/>
  <c r="O219" i="12"/>
  <c r="O210" i="12"/>
  <c r="O197" i="12"/>
  <c r="O182" i="12"/>
  <c r="O179" i="12"/>
  <c r="O132" i="12"/>
  <c r="O114" i="12"/>
  <c r="O110" i="12"/>
  <c r="O108" i="12"/>
  <c r="O104" i="12"/>
  <c r="O98" i="12"/>
  <c r="O94" i="12"/>
  <c r="O51" i="12"/>
  <c r="O50" i="12"/>
  <c r="O15" i="12"/>
  <c r="O252" i="12"/>
  <c r="O125" i="12"/>
  <c r="O308" i="12"/>
  <c r="O377" i="12"/>
  <c r="O318" i="12"/>
  <c r="O300" i="12"/>
  <c r="O160" i="12"/>
  <c r="O140" i="12"/>
  <c r="O113" i="12"/>
  <c r="Q391" i="12" l="1"/>
  <c r="Q296" i="12"/>
  <c r="Q137" i="12"/>
  <c r="Q251" i="12"/>
  <c r="Q262" i="12"/>
  <c r="Q150" i="12"/>
  <c r="Q86" i="12"/>
  <c r="Q31" i="12"/>
  <c r="Q423" i="12"/>
  <c r="Q186" i="12"/>
  <c r="Q372" i="12"/>
  <c r="Q67" i="12"/>
  <c r="Q9" i="12"/>
  <c r="Q216" i="12"/>
  <c r="Q180" i="12"/>
  <c r="Q148" i="12"/>
  <c r="Q409" i="12"/>
  <c r="Q342" i="12"/>
  <c r="Q325" i="12"/>
  <c r="Q178" i="12"/>
  <c r="Q164" i="12"/>
  <c r="Q99" i="12"/>
  <c r="Q54" i="12"/>
  <c r="Q401" i="12"/>
  <c r="Q331" i="12"/>
  <c r="Q258" i="12"/>
  <c r="Q211" i="12"/>
  <c r="Q195" i="12"/>
  <c r="Q77" i="12"/>
  <c r="Q75" i="12"/>
  <c r="Q22" i="12"/>
  <c r="Q168" i="12"/>
  <c r="Q330" i="12"/>
  <c r="Q293" i="12"/>
  <c r="Q259" i="12"/>
  <c r="Q240" i="12"/>
  <c r="Q416" i="12"/>
  <c r="Q434" i="12"/>
  <c r="Q428" i="12"/>
  <c r="Q323" i="12"/>
  <c r="Q310" i="12"/>
  <c r="Q280" i="12"/>
  <c r="Q194" i="12"/>
  <c r="Q135" i="12"/>
  <c r="Q119" i="12"/>
  <c r="Q38" i="12"/>
  <c r="Q70" i="12"/>
  <c r="Q441" i="12"/>
  <c r="Q287" i="12"/>
  <c r="Q285" i="12"/>
  <c r="Q245" i="12"/>
  <c r="Q231" i="12"/>
  <c r="Q171" i="12"/>
  <c r="Q134" i="12"/>
  <c r="Q82" i="12"/>
  <c r="Q213" i="12"/>
  <c r="Q420" i="12"/>
  <c r="Q396" i="12"/>
  <c r="Q243" i="12"/>
  <c r="Q232" i="12"/>
  <c r="Q170" i="12"/>
  <c r="Q415" i="12"/>
  <c r="Q418" i="12"/>
  <c r="Q373" i="12"/>
  <c r="Q360" i="12"/>
  <c r="Q221" i="12"/>
  <c r="Q218" i="12"/>
  <c r="Q155" i="12"/>
  <c r="Q122" i="12"/>
  <c r="Q74" i="12"/>
  <c r="Q18" i="12"/>
  <c r="Q338" i="12"/>
  <c r="Q161" i="12"/>
  <c r="Q109" i="12"/>
  <c r="Q426" i="12"/>
  <c r="Q411" i="12"/>
  <c r="Q410" i="12"/>
  <c r="Q408" i="12"/>
  <c r="Q399" i="12"/>
  <c r="Q369" i="12"/>
  <c r="Q353" i="12"/>
  <c r="Q337" i="12"/>
  <c r="Q282" i="12"/>
  <c r="Q278" i="12"/>
  <c r="Q275" i="12"/>
  <c r="Q270" i="12"/>
  <c r="Q269" i="12"/>
  <c r="Q255" i="12"/>
  <c r="Q253" i="12"/>
  <c r="Q249" i="12"/>
  <c r="Q239" i="12"/>
  <c r="Q238" i="12"/>
  <c r="Q209" i="12"/>
  <c r="Q208" i="12"/>
  <c r="Q185" i="12"/>
  <c r="Q172" i="12"/>
  <c r="Q169" i="12"/>
  <c r="Q154" i="12"/>
  <c r="Q152" i="12"/>
  <c r="Q117" i="12"/>
  <c r="Q116" i="12"/>
  <c r="Q89" i="12"/>
  <c r="Q80" i="12"/>
  <c r="Q68" i="12"/>
  <c r="Q63" i="12"/>
  <c r="Q60" i="12"/>
  <c r="Q43" i="12"/>
  <c r="Q42" i="12"/>
  <c r="Q26" i="12"/>
  <c r="Q439" i="12"/>
  <c r="Q306" i="12"/>
  <c r="Q381" i="12"/>
  <c r="Q229" i="12"/>
  <c r="Q206" i="12"/>
  <c r="Q165" i="12"/>
  <c r="Q52" i="12"/>
  <c r="Q375" i="12"/>
  <c r="Q291" i="12"/>
  <c r="Q279" i="12"/>
  <c r="Q120" i="12"/>
  <c r="Q88" i="12"/>
  <c r="Q17" i="12"/>
  <c r="Q159" i="12"/>
  <c r="Q438" i="12"/>
  <c r="Q393" i="12"/>
  <c r="Q328" i="12"/>
  <c r="Q294" i="12"/>
  <c r="Q167" i="12"/>
  <c r="Q72" i="12"/>
  <c r="Q422" i="12"/>
  <c r="Q412" i="12"/>
  <c r="Q394" i="12"/>
  <c r="Q384" i="12"/>
  <c r="Q376" i="12"/>
  <c r="Q351" i="12"/>
  <c r="Q329" i="12"/>
  <c r="Q322" i="12"/>
  <c r="Q248" i="12"/>
  <c r="Q237" i="12"/>
  <c r="Q227" i="12"/>
  <c r="Q212" i="12"/>
  <c r="Q141" i="12"/>
  <c r="Q107" i="12"/>
  <c r="Q65" i="12"/>
  <c r="Q37" i="12"/>
  <c r="Q13" i="12"/>
  <c r="Q174" i="12"/>
  <c r="Q59" i="12"/>
  <c r="Q189" i="12"/>
  <c r="Q352" i="12"/>
  <c r="Q121" i="12"/>
  <c r="Q386" i="12"/>
  <c r="Q350" i="12"/>
  <c r="Q324" i="12"/>
  <c r="Q316" i="12"/>
  <c r="Q191" i="12"/>
  <c r="Q166" i="12"/>
  <c r="Q105" i="12"/>
  <c r="Q73" i="12"/>
  <c r="Q41" i="12"/>
  <c r="Q257" i="12"/>
  <c r="Q230" i="12"/>
  <c r="Q27" i="12"/>
  <c r="Q407" i="12"/>
  <c r="Q442" i="12"/>
  <c r="Q440" i="12"/>
  <c r="Q437" i="12"/>
  <c r="Q436" i="12"/>
  <c r="Q435" i="12"/>
  <c r="Q433" i="12"/>
  <c r="Q432" i="12"/>
  <c r="Q431" i="12"/>
  <c r="Q430" i="12"/>
  <c r="Q429" i="12"/>
  <c r="Q427" i="12"/>
  <c r="Q425" i="12"/>
  <c r="Q424" i="12"/>
  <c r="Q421" i="12"/>
  <c r="Q419" i="12"/>
  <c r="Q417" i="12"/>
  <c r="Q414" i="12"/>
  <c r="Q413" i="12"/>
  <c r="Q406" i="12"/>
  <c r="Q405" i="12"/>
  <c r="Q403" i="12"/>
  <c r="Q402" i="12"/>
  <c r="Q398" i="12"/>
  <c r="Q397" i="12"/>
  <c r="Q395" i="12"/>
  <c r="Q392" i="12"/>
  <c r="Q388" i="12"/>
  <c r="Q387" i="12"/>
  <c r="Q385" i="12"/>
  <c r="Q383" i="12"/>
  <c r="Q382" i="12"/>
  <c r="Q380" i="12"/>
  <c r="Q379" i="12"/>
  <c r="Q378" i="12"/>
  <c r="Q374" i="12"/>
  <c r="Q371" i="12"/>
  <c r="Q370" i="12"/>
  <c r="Q368" i="12"/>
  <c r="Q367" i="12"/>
  <c r="Q366" i="12"/>
  <c r="Q365" i="12"/>
  <c r="Q364" i="12"/>
  <c r="Q363" i="12"/>
  <c r="Q362" i="12"/>
  <c r="Q361" i="12"/>
  <c r="Q359" i="12"/>
  <c r="Q357" i="12"/>
  <c r="Q356" i="12"/>
  <c r="Q355" i="12"/>
  <c r="Q354" i="12"/>
  <c r="Q349" i="12"/>
  <c r="Q348" i="12"/>
  <c r="Q347" i="12"/>
  <c r="Q346" i="12"/>
  <c r="Q345" i="12"/>
  <c r="Q343" i="12"/>
  <c r="Q340" i="12"/>
  <c r="Q339" i="12"/>
  <c r="Q336" i="12"/>
  <c r="Q335" i="12"/>
  <c r="Q334" i="12"/>
  <c r="Q333" i="12"/>
  <c r="Q332" i="12"/>
  <c r="Q327" i="12"/>
  <c r="Q320" i="12"/>
  <c r="Q319" i="12"/>
  <c r="Q315" i="12"/>
  <c r="Q314" i="12"/>
  <c r="Q313" i="12"/>
  <c r="Q312" i="12"/>
  <c r="Q311" i="12"/>
  <c r="Q309" i="12"/>
  <c r="Q307" i="12"/>
  <c r="Q305" i="12"/>
  <c r="Q304" i="12"/>
  <c r="Q303" i="12"/>
  <c r="Q302" i="12"/>
  <c r="Q301" i="12"/>
  <c r="Q299" i="12"/>
  <c r="Q297" i="12"/>
  <c r="Q295" i="12"/>
  <c r="Q292" i="12"/>
  <c r="Q290" i="12"/>
  <c r="Q289" i="12"/>
  <c r="Q288" i="12"/>
  <c r="Q286" i="12"/>
  <c r="Q284" i="12"/>
  <c r="Q283" i="12"/>
  <c r="Q277" i="12"/>
  <c r="Q276" i="12"/>
  <c r="Q274" i="12"/>
  <c r="Q273" i="12"/>
  <c r="Q272" i="12"/>
  <c r="Q268" i="12"/>
  <c r="Q267" i="12"/>
  <c r="Q266" i="12"/>
  <c r="Q264" i="12"/>
  <c r="Q263" i="12"/>
  <c r="Q261" i="12"/>
  <c r="Q256" i="12"/>
  <c r="Q254" i="12"/>
  <c r="Q250" i="12"/>
  <c r="Q247" i="12"/>
  <c r="Q246" i="12"/>
  <c r="Q244" i="12"/>
  <c r="Q242" i="12"/>
  <c r="Q241" i="12"/>
  <c r="Q236" i="12"/>
  <c r="Q235" i="12"/>
  <c r="Q234" i="12"/>
  <c r="Q233" i="12"/>
  <c r="Q228" i="12"/>
  <c r="Q226" i="12"/>
  <c r="Q225" i="12"/>
  <c r="Q223" i="12"/>
  <c r="Q220" i="12"/>
  <c r="Q217" i="12"/>
  <c r="Q215" i="12"/>
  <c r="Q214" i="12"/>
  <c r="Q207" i="12"/>
  <c r="Q205" i="12"/>
  <c r="Q204" i="12"/>
  <c r="Q203" i="12"/>
  <c r="Q202" i="12"/>
  <c r="Q201" i="12"/>
  <c r="Q200" i="12"/>
  <c r="Q199" i="12"/>
  <c r="Q198" i="12"/>
  <c r="Q196" i="12"/>
  <c r="Q193" i="12"/>
  <c r="Q192" i="12"/>
  <c r="Q190" i="12"/>
  <c r="Q188" i="12"/>
  <c r="Q187" i="12"/>
  <c r="Q184" i="12"/>
  <c r="Q183" i="12"/>
  <c r="Q181" i="12"/>
  <c r="Q177" i="12"/>
  <c r="Q176" i="12"/>
  <c r="Q175" i="12"/>
  <c r="Q173" i="12"/>
  <c r="Q163" i="12"/>
  <c r="Q162" i="12"/>
  <c r="Q158" i="12"/>
  <c r="Q157" i="12"/>
  <c r="Q156" i="12"/>
  <c r="Q153" i="12"/>
  <c r="Q151" i="12"/>
  <c r="Q149" i="12"/>
  <c r="Q147" i="12"/>
  <c r="Q146" i="12"/>
  <c r="Q145" i="12"/>
  <c r="Q144" i="12"/>
  <c r="Q143" i="12"/>
  <c r="Q142" i="12"/>
  <c r="Q139" i="12"/>
  <c r="Q138" i="12"/>
  <c r="Q136" i="12"/>
  <c r="Q133" i="12"/>
  <c r="Q131" i="12"/>
  <c r="Q130" i="12"/>
  <c r="Q129" i="12"/>
  <c r="Q128" i="12"/>
  <c r="Q127" i="12"/>
  <c r="Q126" i="12"/>
  <c r="Q124" i="12"/>
  <c r="Q118" i="12"/>
  <c r="Q115" i="12"/>
  <c r="Q112" i="12"/>
  <c r="Q111" i="12"/>
  <c r="Q103" i="12"/>
  <c r="Q102" i="12"/>
  <c r="Q101" i="12"/>
  <c r="Q100" i="12"/>
  <c r="Q97" i="12"/>
  <c r="Q96" i="12"/>
  <c r="Q95" i="12"/>
  <c r="Q93" i="12"/>
  <c r="Q92" i="12"/>
  <c r="Q91" i="12"/>
  <c r="Q90" i="12"/>
  <c r="Q87" i="12"/>
  <c r="Q85" i="12"/>
  <c r="Q84" i="12"/>
  <c r="Q83" i="12"/>
  <c r="Q81" i="12"/>
  <c r="Q79" i="12"/>
  <c r="Q78" i="12"/>
  <c r="Q76" i="12"/>
  <c r="Q71" i="12"/>
  <c r="Q69" i="12"/>
  <c r="Q66" i="12"/>
  <c r="Q64" i="12"/>
  <c r="Q62" i="12"/>
  <c r="Q61" i="12"/>
  <c r="Q58" i="12"/>
  <c r="Q57" i="12"/>
  <c r="Q56" i="12"/>
  <c r="Q55" i="12"/>
  <c r="Q49" i="12"/>
  <c r="Q48" i="12"/>
  <c r="Q47" i="12"/>
  <c r="Q46" i="12"/>
  <c r="Q45" i="12"/>
  <c r="Q44" i="12"/>
  <c r="Q40" i="12"/>
  <c r="Q39" i="12"/>
  <c r="Q36" i="12"/>
  <c r="Q35" i="12"/>
  <c r="Q34" i="12"/>
  <c r="Q33" i="12"/>
  <c r="Q32" i="12"/>
  <c r="Q30" i="12"/>
  <c r="Q29" i="12"/>
  <c r="Q28" i="12"/>
  <c r="Q25" i="12"/>
  <c r="Q23" i="12"/>
  <c r="Q21" i="12"/>
  <c r="Q20" i="12"/>
  <c r="Q19" i="12"/>
  <c r="Q16" i="12"/>
  <c r="Q14" i="12"/>
  <c r="Q12" i="12"/>
  <c r="Q11" i="12"/>
  <c r="Q10" i="12"/>
  <c r="Q298" i="12"/>
  <c r="Q123" i="12"/>
  <c r="Q404" i="12"/>
  <c r="Q400" i="12"/>
  <c r="Q390" i="12"/>
  <c r="Q358" i="12"/>
  <c r="Q341" i="12"/>
  <c r="Q317" i="12"/>
  <c r="Q281" i="12"/>
  <c r="Q271" i="12"/>
  <c r="Q265" i="12"/>
  <c r="Q260" i="12"/>
  <c r="Q224" i="12"/>
  <c r="Q222" i="12"/>
  <c r="Q219" i="12"/>
  <c r="Q210" i="12"/>
  <c r="Q197" i="12"/>
  <c r="Q182" i="12"/>
  <c r="Q179" i="12"/>
  <c r="Q132" i="12"/>
  <c r="Q114" i="12"/>
  <c r="Q110" i="12"/>
  <c r="Q108" i="12"/>
  <c r="Q104" i="12"/>
  <c r="Q98" i="12"/>
  <c r="Q94" i="12"/>
  <c r="Q51" i="12"/>
  <c r="Q50" i="12"/>
  <c r="Q15" i="12"/>
  <c r="Q252" i="12"/>
  <c r="Q125" i="12"/>
  <c r="Q308" i="12"/>
  <c r="Q160" i="12"/>
  <c r="Q377" i="12"/>
  <c r="Q318" i="12"/>
  <c r="Q300" i="12"/>
  <c r="Q140" i="12"/>
  <c r="Q113" i="12"/>
  <c r="N391" i="12"/>
  <c r="N296" i="12"/>
  <c r="N137" i="12"/>
  <c r="N251" i="12"/>
  <c r="N262" i="12"/>
  <c r="N150" i="12"/>
  <c r="N86" i="12"/>
  <c r="N31" i="12"/>
  <c r="N423" i="12"/>
  <c r="N186" i="12"/>
  <c r="N372" i="12"/>
  <c r="N67" i="12"/>
  <c r="N9" i="12"/>
  <c r="U9" i="12" s="1"/>
  <c r="N216" i="12"/>
  <c r="N180" i="12"/>
  <c r="N148" i="12"/>
  <c r="N409" i="12"/>
  <c r="N342" i="12"/>
  <c r="N325" i="12"/>
  <c r="N178" i="12"/>
  <c r="N164" i="12"/>
  <c r="N99" i="12"/>
  <c r="N54" i="12"/>
  <c r="N401" i="12"/>
  <c r="N331" i="12"/>
  <c r="N258" i="12"/>
  <c r="N211" i="12"/>
  <c r="N195" i="12"/>
  <c r="N77" i="12"/>
  <c r="N75" i="12"/>
  <c r="N22" i="12"/>
  <c r="N168" i="12"/>
  <c r="N330" i="12"/>
  <c r="N293" i="12"/>
  <c r="N259" i="12"/>
  <c r="N240" i="12"/>
  <c r="N416" i="12"/>
  <c r="N434" i="12"/>
  <c r="N428" i="12"/>
  <c r="N323" i="12"/>
  <c r="N310" i="12"/>
  <c r="N280" i="12"/>
  <c r="N194" i="12"/>
  <c r="N135" i="12"/>
  <c r="N119" i="12"/>
  <c r="N38" i="12"/>
  <c r="N70" i="12"/>
  <c r="N441" i="12"/>
  <c r="N287" i="12"/>
  <c r="N285" i="12"/>
  <c r="N245" i="12"/>
  <c r="N231" i="12"/>
  <c r="N171" i="12"/>
  <c r="N134" i="12"/>
  <c r="N82" i="12"/>
  <c r="N213" i="12"/>
  <c r="N420" i="12"/>
  <c r="N396" i="12"/>
  <c r="N243" i="12"/>
  <c r="N232" i="12"/>
  <c r="N170" i="12"/>
  <c r="N415" i="12"/>
  <c r="N418" i="12"/>
  <c r="N373" i="12"/>
  <c r="N360" i="12"/>
  <c r="N221" i="12"/>
  <c r="N218" i="12"/>
  <c r="N155" i="12"/>
  <c r="N122" i="12"/>
  <c r="N74" i="12"/>
  <c r="N18" i="12"/>
  <c r="N338" i="12"/>
  <c r="N161" i="12"/>
  <c r="N109" i="12"/>
  <c r="N426" i="12"/>
  <c r="N411" i="12"/>
  <c r="N410" i="12"/>
  <c r="N408" i="12"/>
  <c r="N399" i="12"/>
  <c r="N369" i="12"/>
  <c r="N353" i="12"/>
  <c r="N337" i="12"/>
  <c r="N282" i="12"/>
  <c r="N278" i="12"/>
  <c r="N275" i="12"/>
  <c r="N270" i="12"/>
  <c r="N269" i="12"/>
  <c r="N255" i="12"/>
  <c r="N253" i="12"/>
  <c r="N249" i="12"/>
  <c r="N239" i="12"/>
  <c r="N238" i="12"/>
  <c r="N209" i="12"/>
  <c r="N208" i="12"/>
  <c r="N185" i="12"/>
  <c r="N172" i="12"/>
  <c r="N169" i="12"/>
  <c r="N154" i="12"/>
  <c r="N152" i="12"/>
  <c r="N117" i="12"/>
  <c r="N116" i="12"/>
  <c r="N89" i="12"/>
  <c r="N80" i="12"/>
  <c r="N68" i="12"/>
  <c r="N63" i="12"/>
  <c r="N60" i="12"/>
  <c r="N43" i="12"/>
  <c r="N42" i="12"/>
  <c r="N26" i="12"/>
  <c r="N439" i="12"/>
  <c r="N306" i="12"/>
  <c r="N381" i="12"/>
  <c r="N229" i="12"/>
  <c r="N206" i="12"/>
  <c r="N165" i="12"/>
  <c r="N52" i="12"/>
  <c r="N375" i="12"/>
  <c r="N291" i="12"/>
  <c r="N279" i="12"/>
  <c r="N120" i="12"/>
  <c r="N88" i="12"/>
  <c r="N17" i="12"/>
  <c r="N159" i="12"/>
  <c r="N438" i="12"/>
  <c r="N393" i="12"/>
  <c r="N328" i="12"/>
  <c r="N294" i="12"/>
  <c r="N167" i="12"/>
  <c r="N72" i="12"/>
  <c r="N422" i="12"/>
  <c r="N412" i="12"/>
  <c r="N394" i="12"/>
  <c r="N384" i="12"/>
  <c r="N376" i="12"/>
  <c r="N351" i="12"/>
  <c r="N329" i="12"/>
  <c r="N322" i="12"/>
  <c r="N248" i="12"/>
  <c r="N237" i="12"/>
  <c r="N227" i="12"/>
  <c r="N212" i="12"/>
  <c r="N141" i="12"/>
  <c r="N107" i="12"/>
  <c r="N65" i="12"/>
  <c r="N37" i="12"/>
  <c r="N13" i="12"/>
  <c r="N174" i="12"/>
  <c r="N59" i="12"/>
  <c r="N189" i="12"/>
  <c r="N352" i="12"/>
  <c r="N121" i="12"/>
  <c r="N386" i="12"/>
  <c r="N350" i="12"/>
  <c r="N324" i="12"/>
  <c r="N316" i="12"/>
  <c r="N191" i="12"/>
  <c r="N166" i="12"/>
  <c r="N105" i="12"/>
  <c r="N73" i="12"/>
  <c r="N41" i="12"/>
  <c r="N257" i="12"/>
  <c r="N230" i="12"/>
  <c r="N27" i="12"/>
  <c r="N407" i="12"/>
  <c r="N442" i="12"/>
  <c r="N440" i="12"/>
  <c r="N437" i="12"/>
  <c r="N436" i="12"/>
  <c r="N435" i="12"/>
  <c r="N433" i="12"/>
  <c r="N432" i="12"/>
  <c r="N431" i="12"/>
  <c r="N430" i="12"/>
  <c r="N429" i="12"/>
  <c r="N427" i="12"/>
  <c r="N425" i="12"/>
  <c r="N424" i="12"/>
  <c r="N421" i="12"/>
  <c r="N419" i="12"/>
  <c r="N417" i="12"/>
  <c r="N414" i="12"/>
  <c r="N413" i="12"/>
  <c r="N406" i="12"/>
  <c r="N405" i="12"/>
  <c r="N403" i="12"/>
  <c r="N402" i="12"/>
  <c r="N398" i="12"/>
  <c r="N397" i="12"/>
  <c r="N395" i="12"/>
  <c r="N392" i="12"/>
  <c r="N388" i="12"/>
  <c r="N387" i="12"/>
  <c r="N385" i="12"/>
  <c r="N383" i="12"/>
  <c r="N382" i="12"/>
  <c r="N380" i="12"/>
  <c r="N379" i="12"/>
  <c r="N378" i="12"/>
  <c r="N374" i="12"/>
  <c r="N371" i="12"/>
  <c r="N370" i="12"/>
  <c r="N368" i="12"/>
  <c r="N367" i="12"/>
  <c r="N366" i="12"/>
  <c r="N365" i="12"/>
  <c r="N364" i="12"/>
  <c r="N363" i="12"/>
  <c r="N362" i="12"/>
  <c r="N361" i="12"/>
  <c r="N359" i="12"/>
  <c r="N357" i="12"/>
  <c r="N356" i="12"/>
  <c r="N355" i="12"/>
  <c r="N354" i="12"/>
  <c r="N349" i="12"/>
  <c r="N348" i="12"/>
  <c r="N347" i="12"/>
  <c r="N346" i="12"/>
  <c r="N345" i="12"/>
  <c r="N343" i="12"/>
  <c r="N340" i="12"/>
  <c r="N339" i="12"/>
  <c r="N336" i="12"/>
  <c r="N335" i="12"/>
  <c r="N334" i="12"/>
  <c r="N333" i="12"/>
  <c r="N332" i="12"/>
  <c r="N327" i="12"/>
  <c r="N320" i="12"/>
  <c r="N319" i="12"/>
  <c r="N315" i="12"/>
  <c r="N314" i="12"/>
  <c r="N313" i="12"/>
  <c r="N312" i="12"/>
  <c r="N311" i="12"/>
  <c r="N309" i="12"/>
  <c r="N307" i="12"/>
  <c r="N305" i="12"/>
  <c r="N304" i="12"/>
  <c r="N303" i="12"/>
  <c r="N302" i="12"/>
  <c r="N301" i="12"/>
  <c r="N299" i="12"/>
  <c r="N297" i="12"/>
  <c r="N295" i="12"/>
  <c r="N292" i="12"/>
  <c r="N290" i="12"/>
  <c r="N289" i="12"/>
  <c r="N288" i="12"/>
  <c r="N286" i="12"/>
  <c r="N284" i="12"/>
  <c r="N283" i="12"/>
  <c r="N277" i="12"/>
  <c r="N276" i="12"/>
  <c r="N274" i="12"/>
  <c r="N273" i="12"/>
  <c r="N272" i="12"/>
  <c r="N268" i="12"/>
  <c r="N267" i="12"/>
  <c r="N266" i="12"/>
  <c r="N264" i="12"/>
  <c r="N263" i="12"/>
  <c r="N261" i="12"/>
  <c r="N256" i="12"/>
  <c r="N254" i="12"/>
  <c r="N250" i="12"/>
  <c r="N247" i="12"/>
  <c r="N246" i="12"/>
  <c r="N244" i="12"/>
  <c r="N242" i="12"/>
  <c r="N241" i="12"/>
  <c r="N236" i="12"/>
  <c r="N235" i="12"/>
  <c r="N234" i="12"/>
  <c r="N233" i="12"/>
  <c r="N228" i="12"/>
  <c r="N226" i="12"/>
  <c r="N225" i="12"/>
  <c r="N223" i="12"/>
  <c r="N220" i="12"/>
  <c r="N217" i="12"/>
  <c r="N215" i="12"/>
  <c r="N214" i="12"/>
  <c r="N207" i="12"/>
  <c r="N205" i="12"/>
  <c r="N204" i="12"/>
  <c r="N203" i="12"/>
  <c r="N202" i="12"/>
  <c r="N201" i="12"/>
  <c r="N200" i="12"/>
  <c r="N199" i="12"/>
  <c r="N198" i="12"/>
  <c r="N196" i="12"/>
  <c r="N193" i="12"/>
  <c r="N192" i="12"/>
  <c r="N190" i="12"/>
  <c r="N188" i="12"/>
  <c r="N187" i="12"/>
  <c r="N184" i="12"/>
  <c r="N183" i="12"/>
  <c r="N181" i="12"/>
  <c r="N177" i="12"/>
  <c r="N176" i="12"/>
  <c r="N175" i="12"/>
  <c r="N173" i="12"/>
  <c r="N163" i="12"/>
  <c r="N162" i="12"/>
  <c r="N158" i="12"/>
  <c r="N157" i="12"/>
  <c r="N156" i="12"/>
  <c r="N153" i="12"/>
  <c r="N151" i="12"/>
  <c r="N149" i="12"/>
  <c r="N147" i="12"/>
  <c r="N146" i="12"/>
  <c r="N145" i="12"/>
  <c r="N144" i="12"/>
  <c r="N143" i="12"/>
  <c r="N142" i="12"/>
  <c r="N139" i="12"/>
  <c r="N138" i="12"/>
  <c r="N136" i="12"/>
  <c r="N133" i="12"/>
  <c r="N131" i="12"/>
  <c r="N130" i="12"/>
  <c r="N129" i="12"/>
  <c r="N128" i="12"/>
  <c r="N127" i="12"/>
  <c r="N126" i="12"/>
  <c r="N124" i="12"/>
  <c r="N118" i="12"/>
  <c r="N115" i="12"/>
  <c r="N112" i="12"/>
  <c r="N111" i="12"/>
  <c r="N103" i="12"/>
  <c r="N102" i="12"/>
  <c r="N101" i="12"/>
  <c r="N100" i="12"/>
  <c r="N97" i="12"/>
  <c r="N96" i="12"/>
  <c r="N95" i="12"/>
  <c r="N93" i="12"/>
  <c r="N92" i="12"/>
  <c r="N91" i="12"/>
  <c r="N90" i="12"/>
  <c r="N87" i="12"/>
  <c r="N85" i="12"/>
  <c r="N84" i="12"/>
  <c r="N83" i="12"/>
  <c r="N81" i="12"/>
  <c r="N79" i="12"/>
  <c r="N78" i="12"/>
  <c r="N76" i="12"/>
  <c r="N71" i="12"/>
  <c r="N69" i="12"/>
  <c r="N66" i="12"/>
  <c r="N64" i="12"/>
  <c r="N62" i="12"/>
  <c r="N61" i="12"/>
  <c r="N58" i="12"/>
  <c r="N57" i="12"/>
  <c r="N56" i="12"/>
  <c r="N55" i="12"/>
  <c r="N49" i="12"/>
  <c r="N48" i="12"/>
  <c r="N47" i="12"/>
  <c r="N46" i="12"/>
  <c r="N45" i="12"/>
  <c r="N44" i="12"/>
  <c r="N40" i="12"/>
  <c r="N39" i="12"/>
  <c r="N36" i="12"/>
  <c r="N35" i="12"/>
  <c r="N34" i="12"/>
  <c r="N33" i="12"/>
  <c r="N32" i="12"/>
  <c r="N30" i="12"/>
  <c r="N29" i="12"/>
  <c r="N28" i="12"/>
  <c r="N25" i="12"/>
  <c r="N23" i="12"/>
  <c r="N21" i="12"/>
  <c r="N20" i="12"/>
  <c r="N19" i="12"/>
  <c r="N16" i="12"/>
  <c r="N14" i="12"/>
  <c r="N12" i="12"/>
  <c r="N11" i="12"/>
  <c r="N10" i="12"/>
  <c r="N298" i="12"/>
  <c r="N123" i="12"/>
  <c r="N404" i="12"/>
  <c r="N400" i="12"/>
  <c r="N390" i="12"/>
  <c r="N358" i="12"/>
  <c r="N341" i="12"/>
  <c r="N317" i="12"/>
  <c r="N281" i="12"/>
  <c r="N271" i="12"/>
  <c r="N265" i="12"/>
  <c r="N260" i="12"/>
  <c r="N224" i="12"/>
  <c r="N222" i="12"/>
  <c r="N219" i="12"/>
  <c r="N210" i="12"/>
  <c r="N197" i="12"/>
  <c r="N182" i="12"/>
  <c r="N179" i="12"/>
  <c r="N132" i="12"/>
  <c r="N114" i="12"/>
  <c r="N110" i="12"/>
  <c r="N108" i="12"/>
  <c r="N104" i="12"/>
  <c r="N98" i="12"/>
  <c r="N94" i="12"/>
  <c r="N51" i="12"/>
  <c r="N50" i="12"/>
  <c r="N15" i="12"/>
  <c r="N252" i="12"/>
  <c r="N125" i="12"/>
  <c r="N308" i="12"/>
  <c r="N160" i="12"/>
  <c r="N377" i="12"/>
  <c r="N318" i="12"/>
  <c r="N300" i="12"/>
  <c r="N140" i="12"/>
  <c r="N113" i="12"/>
  <c r="H343" i="12"/>
  <c r="P432" i="12"/>
  <c r="M432" i="12"/>
  <c r="H432" i="12"/>
  <c r="P368" i="12"/>
  <c r="M368" i="12"/>
  <c r="H368" i="12"/>
  <c r="P264" i="12"/>
  <c r="M264" i="12"/>
  <c r="H264" i="12"/>
  <c r="P261" i="12"/>
  <c r="M261" i="12"/>
  <c r="H261" i="12"/>
  <c r="P259" i="12"/>
  <c r="M259" i="12"/>
  <c r="H259" i="12"/>
  <c r="U259" i="12" l="1"/>
  <c r="S259" i="12"/>
  <c r="G259" i="12" s="1"/>
  <c r="S432" i="12"/>
  <c r="G432" i="12" s="1"/>
  <c r="S264" i="12"/>
  <c r="I264" i="12" s="1"/>
  <c r="J264" i="12" s="1"/>
  <c r="K264" i="12" s="1"/>
  <c r="T264" i="12" s="1"/>
  <c r="V264" i="12" s="1"/>
  <c r="S368" i="12"/>
  <c r="G368" i="12" s="1"/>
  <c r="U264" i="12"/>
  <c r="S261" i="12"/>
  <c r="I261" i="12" s="1"/>
  <c r="J261" i="12" s="1"/>
  <c r="K261" i="12" s="1"/>
  <c r="T261" i="12" s="1"/>
  <c r="V261" i="12" s="1"/>
  <c r="U368" i="12"/>
  <c r="U261" i="12"/>
  <c r="U432" i="12"/>
  <c r="I259" i="12" l="1"/>
  <c r="J259" i="12" s="1"/>
  <c r="K259" i="12" s="1"/>
  <c r="T259" i="12" s="1"/>
  <c r="V259" i="12" s="1"/>
  <c r="I432" i="12"/>
  <c r="J432" i="12" s="1"/>
  <c r="K432" i="12" s="1"/>
  <c r="T432" i="12" s="1"/>
  <c r="V432" i="12" s="1"/>
  <c r="G261" i="12"/>
  <c r="G264" i="12"/>
  <c r="I368" i="12"/>
  <c r="J368" i="12" s="1"/>
  <c r="K368" i="12" s="1"/>
  <c r="T368" i="12" s="1"/>
  <c r="V368" i="12" s="1"/>
  <c r="P380" i="12" l="1"/>
  <c r="P31" i="12" l="1"/>
  <c r="P441" i="12"/>
  <c r="M441" i="12"/>
  <c r="H441" i="12"/>
  <c r="P388" i="12"/>
  <c r="M388" i="12"/>
  <c r="H388" i="12"/>
  <c r="P375" i="12"/>
  <c r="M375" i="12"/>
  <c r="H375" i="12"/>
  <c r="P362" i="12"/>
  <c r="M362" i="12"/>
  <c r="H362" i="12"/>
  <c r="P309" i="12"/>
  <c r="M309" i="12"/>
  <c r="H309" i="12"/>
  <c r="P308" i="12"/>
  <c r="M308" i="12"/>
  <c r="H308" i="12"/>
  <c r="P201" i="12"/>
  <c r="M201" i="12"/>
  <c r="H201" i="12"/>
  <c r="P177" i="12"/>
  <c r="M177" i="12"/>
  <c r="H177" i="12"/>
  <c r="P57" i="12"/>
  <c r="M57" i="12"/>
  <c r="H57" i="12"/>
  <c r="M31" i="12"/>
  <c r="H31" i="12"/>
  <c r="P16" i="12"/>
  <c r="M16" i="12"/>
  <c r="H16" i="12"/>
  <c r="S31" i="12" l="1"/>
  <c r="I31" i="12" s="1"/>
  <c r="J31" i="12" s="1"/>
  <c r="K31" i="12" s="1"/>
  <c r="T31" i="12" s="1"/>
  <c r="V31" i="12" s="1"/>
  <c r="S201" i="12"/>
  <c r="U388" i="12"/>
  <c r="S57" i="12"/>
  <c r="G57" i="12" s="1"/>
  <c r="U57" i="12"/>
  <c r="S375" i="12"/>
  <c r="I375" i="12" s="1"/>
  <c r="J375" i="12" s="1"/>
  <c r="K375" i="12" s="1"/>
  <c r="T375" i="12" s="1"/>
  <c r="V375" i="12" s="1"/>
  <c r="S177" i="12"/>
  <c r="I177" i="12" s="1"/>
  <c r="J177" i="12" s="1"/>
  <c r="K177" i="12" s="1"/>
  <c r="T177" i="12" s="1"/>
  <c r="V177" i="12" s="1"/>
  <c r="S309" i="12"/>
  <c r="G309" i="12" s="1"/>
  <c r="S362" i="12"/>
  <c r="I362" i="12" s="1"/>
  <c r="J362" i="12" s="1"/>
  <c r="K362" i="12" s="1"/>
  <c r="T362" i="12" s="1"/>
  <c r="V362" i="12" s="1"/>
  <c r="S441" i="12"/>
  <c r="I441" i="12" s="1"/>
  <c r="J441" i="12" s="1"/>
  <c r="K441" i="12" s="1"/>
  <c r="T441" i="12" s="1"/>
  <c r="V441" i="12" s="1"/>
  <c r="U362" i="12"/>
  <c r="U16" i="12"/>
  <c r="S308" i="12"/>
  <c r="G308" i="12" s="1"/>
  <c r="U308" i="12"/>
  <c r="U309" i="12"/>
  <c r="S388" i="12"/>
  <c r="I388" i="12" s="1"/>
  <c r="J388" i="12" s="1"/>
  <c r="K388" i="12" s="1"/>
  <c r="T388" i="12" s="1"/>
  <c r="V388" i="12" s="1"/>
  <c r="U441" i="12"/>
  <c r="U375" i="12"/>
  <c r="S16" i="12"/>
  <c r="I16" i="12" s="1"/>
  <c r="J16" i="12" s="1"/>
  <c r="K16" i="12" s="1"/>
  <c r="T16" i="12" s="1"/>
  <c r="V16" i="12" s="1"/>
  <c r="U31" i="12"/>
  <c r="U177" i="12"/>
  <c r="U201" i="12"/>
  <c r="I201" i="12"/>
  <c r="J201" i="12" s="1"/>
  <c r="K201" i="12" s="1"/>
  <c r="T201" i="12" s="1"/>
  <c r="V201" i="12" s="1"/>
  <c r="G201" i="12"/>
  <c r="G31" i="12" l="1"/>
  <c r="I57" i="12"/>
  <c r="J57" i="12" s="1"/>
  <c r="K57" i="12" s="1"/>
  <c r="T57" i="12" s="1"/>
  <c r="V57" i="12" s="1"/>
  <c r="G388" i="12"/>
  <c r="G177" i="12"/>
  <c r="G375" i="12"/>
  <c r="G441" i="12"/>
  <c r="I309" i="12"/>
  <c r="J309" i="12" s="1"/>
  <c r="K309" i="12" s="1"/>
  <c r="T309" i="12" s="1"/>
  <c r="V309" i="12" s="1"/>
  <c r="G362" i="12"/>
  <c r="I308" i="12"/>
  <c r="J308" i="12" s="1"/>
  <c r="K308" i="12" s="1"/>
  <c r="T308" i="12" s="1"/>
  <c r="V308" i="12" s="1"/>
  <c r="G16" i="12"/>
  <c r="R426" i="12" l="1"/>
  <c r="R345" i="12"/>
  <c r="O18" i="12"/>
  <c r="P391" i="12"/>
  <c r="P296" i="12"/>
  <c r="P137" i="12"/>
  <c r="P262" i="12"/>
  <c r="P251" i="12"/>
  <c r="P423" i="12"/>
  <c r="P150" i="12"/>
  <c r="P86" i="12"/>
  <c r="P186" i="12"/>
  <c r="L443" i="12"/>
  <c r="F443" i="12"/>
  <c r="E443" i="12"/>
  <c r="P97" i="12"/>
  <c r="M97" i="12"/>
  <c r="H97" i="12"/>
  <c r="P30" i="12"/>
  <c r="M30" i="12"/>
  <c r="H30" i="12"/>
  <c r="P341" i="12"/>
  <c r="M341" i="12"/>
  <c r="H341" i="12"/>
  <c r="P429" i="12"/>
  <c r="M429" i="12"/>
  <c r="H429" i="12"/>
  <c r="P428" i="12"/>
  <c r="M428" i="12"/>
  <c r="H428" i="12"/>
  <c r="P424" i="12"/>
  <c r="M424" i="12"/>
  <c r="H424" i="12"/>
  <c r="P386" i="12"/>
  <c r="M386" i="12"/>
  <c r="H386" i="12"/>
  <c r="P248" i="12"/>
  <c r="M248" i="12"/>
  <c r="H248" i="12"/>
  <c r="P151" i="12"/>
  <c r="M151" i="12"/>
  <c r="H151" i="12"/>
  <c r="P94" i="12"/>
  <c r="M94" i="12"/>
  <c r="H94" i="12"/>
  <c r="P67" i="12"/>
  <c r="M67" i="12"/>
  <c r="H67" i="12"/>
  <c r="P38" i="12"/>
  <c r="M38" i="12"/>
  <c r="H38" i="12"/>
  <c r="P32" i="12"/>
  <c r="M32" i="12"/>
  <c r="H32" i="12"/>
  <c r="P20" i="12"/>
  <c r="M20" i="12"/>
  <c r="H20" i="12"/>
  <c r="R443" i="12" l="1"/>
  <c r="U151" i="12"/>
  <c r="U341" i="12"/>
  <c r="S20" i="12"/>
  <c r="G20" i="12" s="1"/>
  <c r="U30" i="12"/>
  <c r="S97" i="12"/>
  <c r="I97" i="12" s="1"/>
  <c r="J97" i="12" s="1"/>
  <c r="K97" i="12" s="1"/>
  <c r="T97" i="12" s="1"/>
  <c r="V97" i="12" s="1"/>
  <c r="S94" i="12"/>
  <c r="I94" i="12" s="1"/>
  <c r="J94" i="12" s="1"/>
  <c r="K94" i="12" s="1"/>
  <c r="T94" i="12" s="1"/>
  <c r="V94" i="12" s="1"/>
  <c r="U428" i="12"/>
  <c r="U97" i="12"/>
  <c r="S30" i="12"/>
  <c r="I30" i="12" s="1"/>
  <c r="J30" i="12" s="1"/>
  <c r="K30" i="12" s="1"/>
  <c r="T30" i="12" s="1"/>
  <c r="V30" i="12" s="1"/>
  <c r="S386" i="12"/>
  <c r="I386" i="12" s="1"/>
  <c r="J386" i="12" s="1"/>
  <c r="K386" i="12" s="1"/>
  <c r="T386" i="12" s="1"/>
  <c r="V386" i="12" s="1"/>
  <c r="U429" i="12"/>
  <c r="S341" i="12"/>
  <c r="G341" i="12" s="1"/>
  <c r="S38" i="12"/>
  <c r="I38" i="12" s="1"/>
  <c r="J38" i="12" s="1"/>
  <c r="K38" i="12" s="1"/>
  <c r="T38" i="12" s="1"/>
  <c r="V38" i="12" s="1"/>
  <c r="U67" i="12"/>
  <c r="S429" i="12"/>
  <c r="I429" i="12" s="1"/>
  <c r="J429" i="12" s="1"/>
  <c r="K429" i="12" s="1"/>
  <c r="T429" i="12" s="1"/>
  <c r="V429" i="12" s="1"/>
  <c r="S248" i="12"/>
  <c r="G248" i="12" s="1"/>
  <c r="U32" i="12"/>
  <c r="U386" i="12"/>
  <c r="S424" i="12"/>
  <c r="G424" i="12" s="1"/>
  <c r="U20" i="12"/>
  <c r="S67" i="12"/>
  <c r="G67" i="12" s="1"/>
  <c r="U94" i="12"/>
  <c r="U424" i="12"/>
  <c r="S32" i="12"/>
  <c r="I32" i="12" s="1"/>
  <c r="J32" i="12" s="1"/>
  <c r="K32" i="12" s="1"/>
  <c r="T32" i="12" s="1"/>
  <c r="V32" i="12" s="1"/>
  <c r="U38" i="12"/>
  <c r="S151" i="12"/>
  <c r="I151" i="12" s="1"/>
  <c r="J151" i="12" s="1"/>
  <c r="K151" i="12" s="1"/>
  <c r="T151" i="12" s="1"/>
  <c r="V151" i="12" s="1"/>
  <c r="U248" i="12"/>
  <c r="S428" i="12"/>
  <c r="G428" i="12" s="1"/>
  <c r="M343" i="12"/>
  <c r="P343" i="12"/>
  <c r="G38" i="12" l="1"/>
  <c r="G97" i="12"/>
  <c r="G386" i="12"/>
  <c r="G30" i="12"/>
  <c r="G429" i="12"/>
  <c r="I20" i="12"/>
  <c r="J20" i="12" s="1"/>
  <c r="K20" i="12" s="1"/>
  <c r="T20" i="12" s="1"/>
  <c r="V20" i="12" s="1"/>
  <c r="G94" i="12"/>
  <c r="G32" i="12"/>
  <c r="I67" i="12"/>
  <c r="J67" i="12" s="1"/>
  <c r="K67" i="12" s="1"/>
  <c r="T67" i="12" s="1"/>
  <c r="V67" i="12" s="1"/>
  <c r="I424" i="12"/>
  <c r="J424" i="12" s="1"/>
  <c r="K424" i="12" s="1"/>
  <c r="T424" i="12" s="1"/>
  <c r="V424" i="12" s="1"/>
  <c r="I341" i="12"/>
  <c r="J341" i="12" s="1"/>
  <c r="K341" i="12" s="1"/>
  <c r="T341" i="12" s="1"/>
  <c r="V341" i="12" s="1"/>
  <c r="I248" i="12"/>
  <c r="J248" i="12" s="1"/>
  <c r="K248" i="12" s="1"/>
  <c r="T248" i="12" s="1"/>
  <c r="V248" i="12" s="1"/>
  <c r="I428" i="12"/>
  <c r="J428" i="12" s="1"/>
  <c r="K428" i="12" s="1"/>
  <c r="T428" i="12" s="1"/>
  <c r="V428" i="12" s="1"/>
  <c r="G151" i="12"/>
  <c r="S343" i="12"/>
  <c r="U343" i="12"/>
  <c r="I343" i="12" l="1"/>
  <c r="J343" i="12" s="1"/>
  <c r="K343" i="12" s="1"/>
  <c r="T343" i="12" s="1"/>
  <c r="V343" i="12" s="1"/>
  <c r="G343" i="12"/>
  <c r="H116" i="12"/>
  <c r="M116" i="12"/>
  <c r="P116" i="12"/>
  <c r="H72" i="12"/>
  <c r="M72" i="12"/>
  <c r="P72" i="12"/>
  <c r="H169" i="12"/>
  <c r="M169" i="12"/>
  <c r="P169" i="12"/>
  <c r="H257" i="12"/>
  <c r="M257" i="12"/>
  <c r="P257" i="12"/>
  <c r="U72" i="12" l="1"/>
  <c r="S72" i="12"/>
  <c r="G72" i="12" s="1"/>
  <c r="U257" i="12"/>
  <c r="S257" i="12"/>
  <c r="G257" i="12" s="1"/>
  <c r="U116" i="12"/>
  <c r="S116" i="12"/>
  <c r="G116" i="12" s="1"/>
  <c r="U169" i="12"/>
  <c r="S169" i="12"/>
  <c r="I169" i="12" s="1"/>
  <c r="J169" i="12" s="1"/>
  <c r="K169" i="12" s="1"/>
  <c r="T169" i="12" s="1"/>
  <c r="V169" i="12" s="1"/>
  <c r="L13" i="2"/>
  <c r="C16" i="4" s="1"/>
  <c r="G169" i="12" l="1"/>
  <c r="I116" i="12"/>
  <c r="J116" i="12" s="1"/>
  <c r="K116" i="12" s="1"/>
  <c r="T116" i="12" s="1"/>
  <c r="V116" i="12" s="1"/>
  <c r="I72" i="12"/>
  <c r="J72" i="12" s="1"/>
  <c r="K72" i="12" s="1"/>
  <c r="T72" i="12" s="1"/>
  <c r="V72" i="12" s="1"/>
  <c r="I257" i="12"/>
  <c r="J257" i="12" s="1"/>
  <c r="K257" i="12" s="1"/>
  <c r="T257" i="12" s="1"/>
  <c r="V257" i="12" s="1"/>
  <c r="E22" i="2" l="1"/>
  <c r="F22" i="2"/>
  <c r="P427" i="12"/>
  <c r="M427" i="12"/>
  <c r="H427" i="12"/>
  <c r="P414" i="12"/>
  <c r="M414" i="12"/>
  <c r="H414" i="12"/>
  <c r="P371" i="12"/>
  <c r="M371" i="12"/>
  <c r="H371" i="12"/>
  <c r="P202" i="12"/>
  <c r="M202" i="12"/>
  <c r="H202" i="12"/>
  <c r="P155" i="12"/>
  <c r="M155" i="12"/>
  <c r="H155" i="12"/>
  <c r="P124" i="12"/>
  <c r="M124" i="12"/>
  <c r="H124" i="12"/>
  <c r="P122" i="12"/>
  <c r="M122" i="12"/>
  <c r="H122" i="12"/>
  <c r="P87" i="12"/>
  <c r="M87" i="12"/>
  <c r="H87" i="12"/>
  <c r="P61" i="12"/>
  <c r="M61" i="12"/>
  <c r="H61" i="12"/>
  <c r="P37" i="12"/>
  <c r="M37" i="12"/>
  <c r="H37" i="12"/>
  <c r="P11" i="12"/>
  <c r="M11" i="12"/>
  <c r="H11" i="12"/>
  <c r="L22" i="2" l="1"/>
  <c r="C21" i="4" s="1"/>
  <c r="D25" i="4" s="1"/>
  <c r="S87" i="12"/>
  <c r="G87" i="12" s="1"/>
  <c r="S414" i="12"/>
  <c r="G414" i="12" s="1"/>
  <c r="U87" i="12"/>
  <c r="S124" i="12"/>
  <c r="G124" i="12" s="1"/>
  <c r="S202" i="12"/>
  <c r="I202" i="12" s="1"/>
  <c r="J202" i="12" s="1"/>
  <c r="K202" i="12" s="1"/>
  <c r="T202" i="12" s="1"/>
  <c r="V202" i="12" s="1"/>
  <c r="U61" i="12"/>
  <c r="S37" i="12"/>
  <c r="G37" i="12" s="1"/>
  <c r="U371" i="12"/>
  <c r="U414" i="12"/>
  <c r="U11" i="12"/>
  <c r="S155" i="12"/>
  <c r="G155" i="12" s="1"/>
  <c r="S61" i="12"/>
  <c r="I61" i="12" s="1"/>
  <c r="J61" i="12" s="1"/>
  <c r="K61" i="12" s="1"/>
  <c r="T61" i="12" s="1"/>
  <c r="V61" i="12" s="1"/>
  <c r="S427" i="12"/>
  <c r="G427" i="12" s="1"/>
  <c r="U122" i="12"/>
  <c r="U155" i="12"/>
  <c r="S11" i="12"/>
  <c r="I11" i="12" s="1"/>
  <c r="J11" i="12" s="1"/>
  <c r="K11" i="12" s="1"/>
  <c r="T11" i="12" s="1"/>
  <c r="V11" i="12" s="1"/>
  <c r="U37" i="12"/>
  <c r="S122" i="12"/>
  <c r="I122" i="12" s="1"/>
  <c r="J122" i="12" s="1"/>
  <c r="K122" i="12" s="1"/>
  <c r="T122" i="12" s="1"/>
  <c r="V122" i="12" s="1"/>
  <c r="U124" i="12"/>
  <c r="S371" i="12"/>
  <c r="I371" i="12" s="1"/>
  <c r="J371" i="12" s="1"/>
  <c r="K371" i="12" s="1"/>
  <c r="T371" i="12" s="1"/>
  <c r="V371" i="12" s="1"/>
  <c r="U202" i="12"/>
  <c r="U427" i="12"/>
  <c r="G202" i="12"/>
  <c r="D443" i="12"/>
  <c r="I414" i="12" l="1"/>
  <c r="J414" i="12" s="1"/>
  <c r="K414" i="12" s="1"/>
  <c r="T414" i="12" s="1"/>
  <c r="V414" i="12" s="1"/>
  <c r="I87" i="12"/>
  <c r="J87" i="12" s="1"/>
  <c r="K87" i="12" s="1"/>
  <c r="T87" i="12" s="1"/>
  <c r="V87" i="12" s="1"/>
  <c r="I155" i="12"/>
  <c r="J155" i="12" s="1"/>
  <c r="K155" i="12" s="1"/>
  <c r="T155" i="12" s="1"/>
  <c r="V155" i="12" s="1"/>
  <c r="I124" i="12"/>
  <c r="J124" i="12" s="1"/>
  <c r="K124" i="12" s="1"/>
  <c r="T124" i="12" s="1"/>
  <c r="V124" i="12" s="1"/>
  <c r="I37" i="12"/>
  <c r="J37" i="12" s="1"/>
  <c r="K37" i="12" s="1"/>
  <c r="T37" i="12" s="1"/>
  <c r="V37" i="12" s="1"/>
  <c r="G61" i="12"/>
  <c r="G122" i="12"/>
  <c r="G371" i="12"/>
  <c r="G11" i="12"/>
  <c r="I427" i="12"/>
  <c r="J427" i="12" s="1"/>
  <c r="K427" i="12" s="1"/>
  <c r="T427" i="12" s="1"/>
  <c r="V427" i="12" s="1"/>
  <c r="P421" i="12"/>
  <c r="M421" i="12"/>
  <c r="H421" i="12"/>
  <c r="P420" i="12"/>
  <c r="M420" i="12"/>
  <c r="H420" i="12"/>
  <c r="P400" i="12"/>
  <c r="M400" i="12"/>
  <c r="H400" i="12"/>
  <c r="P383" i="12"/>
  <c r="M383" i="12"/>
  <c r="H383" i="12"/>
  <c r="P377" i="12"/>
  <c r="M377" i="12"/>
  <c r="H377" i="12"/>
  <c r="P350" i="12"/>
  <c r="M350" i="12"/>
  <c r="H350" i="12"/>
  <c r="P330" i="12"/>
  <c r="M330" i="12"/>
  <c r="H330" i="12"/>
  <c r="P318" i="12"/>
  <c r="M318" i="12"/>
  <c r="H318" i="12"/>
  <c r="P317" i="12"/>
  <c r="M317" i="12"/>
  <c r="H317" i="12"/>
  <c r="P292" i="12"/>
  <c r="M292" i="12"/>
  <c r="H292" i="12"/>
  <c r="P265" i="12"/>
  <c r="M265" i="12"/>
  <c r="H265" i="12"/>
  <c r="P254" i="12"/>
  <c r="M254" i="12"/>
  <c r="H254" i="12"/>
  <c r="P244" i="12"/>
  <c r="M244" i="12"/>
  <c r="H244" i="12"/>
  <c r="P239" i="12"/>
  <c r="M239" i="12"/>
  <c r="H239" i="12"/>
  <c r="P225" i="12"/>
  <c r="M225" i="12"/>
  <c r="H225" i="12"/>
  <c r="P224" i="12"/>
  <c r="M224" i="12"/>
  <c r="H224" i="12"/>
  <c r="P212" i="12"/>
  <c r="M212" i="12"/>
  <c r="H212" i="12"/>
  <c r="P197" i="12"/>
  <c r="M197" i="12"/>
  <c r="H197" i="12"/>
  <c r="P195" i="12"/>
  <c r="M195" i="12"/>
  <c r="H195" i="12"/>
  <c r="P194" i="12"/>
  <c r="M194" i="12"/>
  <c r="H194" i="12"/>
  <c r="P182" i="12"/>
  <c r="M182" i="12"/>
  <c r="H182" i="12"/>
  <c r="P167" i="12"/>
  <c r="M167" i="12"/>
  <c r="H167" i="12"/>
  <c r="P164" i="12"/>
  <c r="M164" i="12"/>
  <c r="H164" i="12"/>
  <c r="P148" i="12"/>
  <c r="M148" i="12"/>
  <c r="H148" i="12"/>
  <c r="P125" i="12"/>
  <c r="M125" i="12"/>
  <c r="H125" i="12"/>
  <c r="P114" i="12"/>
  <c r="M114" i="12"/>
  <c r="H114" i="12"/>
  <c r="P110" i="12"/>
  <c r="M110" i="12"/>
  <c r="H110" i="12"/>
  <c r="P108" i="12"/>
  <c r="M108" i="12"/>
  <c r="H108" i="12"/>
  <c r="P88" i="12"/>
  <c r="M88" i="12"/>
  <c r="H88" i="12"/>
  <c r="P82" i="12"/>
  <c r="M82" i="12"/>
  <c r="H82" i="12"/>
  <c r="P74" i="12"/>
  <c r="M74" i="12"/>
  <c r="H74" i="12"/>
  <c r="P13" i="12"/>
  <c r="M13" i="12"/>
  <c r="H13" i="12"/>
  <c r="S400" i="12" l="1"/>
  <c r="I400" i="12" s="1"/>
  <c r="J400" i="12" s="1"/>
  <c r="K400" i="12" s="1"/>
  <c r="T400" i="12" s="1"/>
  <c r="V400" i="12" s="1"/>
  <c r="S265" i="12"/>
  <c r="G265" i="12" s="1"/>
  <c r="S317" i="12"/>
  <c r="G317" i="12" s="1"/>
  <c r="S420" i="12"/>
  <c r="G420" i="12" s="1"/>
  <c r="S167" i="12"/>
  <c r="G167" i="12" s="1"/>
  <c r="S74" i="12"/>
  <c r="G74" i="12" s="1"/>
  <c r="S88" i="12"/>
  <c r="I88" i="12" s="1"/>
  <c r="J88" i="12" s="1"/>
  <c r="K88" i="12" s="1"/>
  <c r="T88" i="12" s="1"/>
  <c r="V88" i="12" s="1"/>
  <c r="S164" i="12"/>
  <c r="I164" i="12" s="1"/>
  <c r="J164" i="12" s="1"/>
  <c r="K164" i="12" s="1"/>
  <c r="T164" i="12" s="1"/>
  <c r="V164" i="12" s="1"/>
  <c r="U350" i="12"/>
  <c r="U383" i="12"/>
  <c r="U400" i="12"/>
  <c r="S114" i="12"/>
  <c r="G114" i="12" s="1"/>
  <c r="S197" i="12"/>
  <c r="G197" i="12" s="1"/>
  <c r="S224" i="12"/>
  <c r="G224" i="12" s="1"/>
  <c r="U110" i="12"/>
  <c r="U164" i="12"/>
  <c r="U254" i="12"/>
  <c r="S377" i="12"/>
  <c r="I377" i="12" s="1"/>
  <c r="J377" i="12" s="1"/>
  <c r="K377" i="12" s="1"/>
  <c r="T377" i="12" s="1"/>
  <c r="V377" i="12" s="1"/>
  <c r="U421" i="12"/>
  <c r="S82" i="12"/>
  <c r="I82" i="12" s="1"/>
  <c r="J82" i="12" s="1"/>
  <c r="K82" i="12" s="1"/>
  <c r="T82" i="12" s="1"/>
  <c r="V82" i="12" s="1"/>
  <c r="S108" i="12"/>
  <c r="G108" i="12" s="1"/>
  <c r="S148" i="12"/>
  <c r="G148" i="12" s="1"/>
  <c r="U182" i="12"/>
  <c r="S194" i="12"/>
  <c r="G194" i="12" s="1"/>
  <c r="U195" i="12"/>
  <c r="U212" i="12"/>
  <c r="S225" i="12"/>
  <c r="G225" i="12" s="1"/>
  <c r="S244" i="12"/>
  <c r="I244" i="12" s="1"/>
  <c r="J244" i="12" s="1"/>
  <c r="K244" i="12" s="1"/>
  <c r="T244" i="12" s="1"/>
  <c r="V244" i="12" s="1"/>
  <c r="S292" i="12"/>
  <c r="U420" i="12"/>
  <c r="U125" i="12"/>
  <c r="U239" i="12"/>
  <c r="U13" i="12"/>
  <c r="U82" i="12"/>
  <c r="U108" i="12"/>
  <c r="U167" i="12"/>
  <c r="U265" i="12"/>
  <c r="U292" i="12"/>
  <c r="U318" i="12"/>
  <c r="U330" i="12"/>
  <c r="U88" i="12"/>
  <c r="U244" i="12"/>
  <c r="S318" i="12"/>
  <c r="I318" i="12" s="1"/>
  <c r="J318" i="12" s="1"/>
  <c r="K318" i="12" s="1"/>
  <c r="T318" i="12" s="1"/>
  <c r="V318" i="12" s="1"/>
  <c r="U74" i="12"/>
  <c r="S125" i="12"/>
  <c r="U148" i="12"/>
  <c r="U197" i="12"/>
  <c r="U225" i="12"/>
  <c r="S383" i="12"/>
  <c r="S13" i="12"/>
  <c r="G13" i="12" s="1"/>
  <c r="S212" i="12"/>
  <c r="U224" i="12"/>
  <c r="U114" i="12"/>
  <c r="U194" i="12"/>
  <c r="U317" i="12"/>
  <c r="U377" i="12"/>
  <c r="S239" i="12"/>
  <c r="S330" i="12"/>
  <c r="S421" i="12"/>
  <c r="S110" i="12"/>
  <c r="S195" i="12"/>
  <c r="S254" i="12"/>
  <c r="S350" i="12"/>
  <c r="S182" i="12"/>
  <c r="I167" i="12" l="1"/>
  <c r="J167" i="12" s="1"/>
  <c r="K167" i="12" s="1"/>
  <c r="T167" i="12" s="1"/>
  <c r="V167" i="12" s="1"/>
  <c r="I317" i="12"/>
  <c r="J317" i="12" s="1"/>
  <c r="K317" i="12" s="1"/>
  <c r="T317" i="12" s="1"/>
  <c r="V317" i="12" s="1"/>
  <c r="G244" i="12"/>
  <c r="I13" i="12"/>
  <c r="J13" i="12" s="1"/>
  <c r="K13" i="12" s="1"/>
  <c r="T13" i="12" s="1"/>
  <c r="V13" i="12" s="1"/>
  <c r="I148" i="12"/>
  <c r="J148" i="12" s="1"/>
  <c r="K148" i="12" s="1"/>
  <c r="T148" i="12" s="1"/>
  <c r="V148" i="12" s="1"/>
  <c r="G377" i="12"/>
  <c r="I74" i="12"/>
  <c r="J74" i="12" s="1"/>
  <c r="K74" i="12" s="1"/>
  <c r="T74" i="12" s="1"/>
  <c r="V74" i="12" s="1"/>
  <c r="I224" i="12"/>
  <c r="J224" i="12" s="1"/>
  <c r="K224" i="12" s="1"/>
  <c r="T224" i="12" s="1"/>
  <c r="V224" i="12" s="1"/>
  <c r="I420" i="12"/>
  <c r="J420" i="12" s="1"/>
  <c r="K420" i="12" s="1"/>
  <c r="T420" i="12" s="1"/>
  <c r="V420" i="12" s="1"/>
  <c r="G88" i="12"/>
  <c r="I265" i="12"/>
  <c r="J265" i="12" s="1"/>
  <c r="K265" i="12" s="1"/>
  <c r="T265" i="12" s="1"/>
  <c r="V265" i="12" s="1"/>
  <c r="G400" i="12"/>
  <c r="I197" i="12"/>
  <c r="J197" i="12" s="1"/>
  <c r="K197" i="12" s="1"/>
  <c r="T197" i="12" s="1"/>
  <c r="V197" i="12" s="1"/>
  <c r="G164" i="12"/>
  <c r="G318" i="12"/>
  <c r="I194" i="12"/>
  <c r="J194" i="12" s="1"/>
  <c r="K194" i="12" s="1"/>
  <c r="T194" i="12" s="1"/>
  <c r="V194" i="12" s="1"/>
  <c r="I114" i="12"/>
  <c r="J114" i="12" s="1"/>
  <c r="K114" i="12" s="1"/>
  <c r="T114" i="12" s="1"/>
  <c r="V114" i="12" s="1"/>
  <c r="I108" i="12"/>
  <c r="J108" i="12" s="1"/>
  <c r="K108" i="12" s="1"/>
  <c r="T108" i="12" s="1"/>
  <c r="V108" i="12" s="1"/>
  <c r="G82" i="12"/>
  <c r="I225" i="12"/>
  <c r="J225" i="12" s="1"/>
  <c r="K225" i="12" s="1"/>
  <c r="T225" i="12" s="1"/>
  <c r="V225" i="12" s="1"/>
  <c r="I292" i="12"/>
  <c r="J292" i="12" s="1"/>
  <c r="K292" i="12" s="1"/>
  <c r="T292" i="12" s="1"/>
  <c r="V292" i="12" s="1"/>
  <c r="G292" i="12"/>
  <c r="I125" i="12"/>
  <c r="J125" i="12" s="1"/>
  <c r="K125" i="12" s="1"/>
  <c r="T125" i="12" s="1"/>
  <c r="V125" i="12" s="1"/>
  <c r="G125" i="12"/>
  <c r="I212" i="12"/>
  <c r="J212" i="12" s="1"/>
  <c r="K212" i="12" s="1"/>
  <c r="T212" i="12" s="1"/>
  <c r="V212" i="12" s="1"/>
  <c r="G212" i="12"/>
  <c r="I383" i="12"/>
  <c r="J383" i="12" s="1"/>
  <c r="K383" i="12" s="1"/>
  <c r="T383" i="12" s="1"/>
  <c r="V383" i="12" s="1"/>
  <c r="G383" i="12"/>
  <c r="I330" i="12"/>
  <c r="J330" i="12" s="1"/>
  <c r="K330" i="12" s="1"/>
  <c r="T330" i="12" s="1"/>
  <c r="V330" i="12" s="1"/>
  <c r="G330" i="12"/>
  <c r="I110" i="12"/>
  <c r="J110" i="12" s="1"/>
  <c r="K110" i="12" s="1"/>
  <c r="T110" i="12" s="1"/>
  <c r="V110" i="12" s="1"/>
  <c r="G110" i="12"/>
  <c r="I254" i="12"/>
  <c r="J254" i="12" s="1"/>
  <c r="K254" i="12" s="1"/>
  <c r="T254" i="12" s="1"/>
  <c r="V254" i="12" s="1"/>
  <c r="G254" i="12"/>
  <c r="I239" i="12"/>
  <c r="J239" i="12" s="1"/>
  <c r="K239" i="12" s="1"/>
  <c r="T239" i="12" s="1"/>
  <c r="V239" i="12" s="1"/>
  <c r="G239" i="12"/>
  <c r="I350" i="12"/>
  <c r="J350" i="12" s="1"/>
  <c r="K350" i="12" s="1"/>
  <c r="T350" i="12" s="1"/>
  <c r="V350" i="12" s="1"/>
  <c r="G350" i="12"/>
  <c r="I182" i="12"/>
  <c r="J182" i="12" s="1"/>
  <c r="K182" i="12" s="1"/>
  <c r="T182" i="12" s="1"/>
  <c r="V182" i="12" s="1"/>
  <c r="G182" i="12"/>
  <c r="I195" i="12"/>
  <c r="J195" i="12" s="1"/>
  <c r="K195" i="12" s="1"/>
  <c r="T195" i="12" s="1"/>
  <c r="V195" i="12" s="1"/>
  <c r="G195" i="12"/>
  <c r="I421" i="12"/>
  <c r="J421" i="12" s="1"/>
  <c r="K421" i="12" s="1"/>
  <c r="T421" i="12" s="1"/>
  <c r="V421" i="12" s="1"/>
  <c r="G421" i="12"/>
  <c r="P430" i="12" l="1"/>
  <c r="M430" i="12"/>
  <c r="H430" i="12"/>
  <c r="P274" i="12"/>
  <c r="M274" i="12"/>
  <c r="H274" i="12"/>
  <c r="P136" i="12"/>
  <c r="M136" i="12"/>
  <c r="H136" i="12"/>
  <c r="P98" i="12"/>
  <c r="M98" i="12"/>
  <c r="H98" i="12"/>
  <c r="P35" i="12"/>
  <c r="M35" i="12"/>
  <c r="H35" i="12"/>
  <c r="S98" i="12" l="1"/>
  <c r="G98" i="12" s="1"/>
  <c r="S274" i="12"/>
  <c r="G274" i="12" s="1"/>
  <c r="S430" i="12"/>
  <c r="G430" i="12" s="1"/>
  <c r="S136" i="12"/>
  <c r="G136" i="12" s="1"/>
  <c r="S35" i="12"/>
  <c r="I35" i="12" s="1"/>
  <c r="J35" i="12" s="1"/>
  <c r="K35" i="12" s="1"/>
  <c r="T35" i="12" s="1"/>
  <c r="V35" i="12" s="1"/>
  <c r="U136" i="12"/>
  <c r="U430" i="12"/>
  <c r="U35" i="12"/>
  <c r="U274" i="12"/>
  <c r="U98" i="12"/>
  <c r="I136" i="12" l="1"/>
  <c r="J136" i="12" s="1"/>
  <c r="K136" i="12" s="1"/>
  <c r="T136" i="12" s="1"/>
  <c r="V136" i="12" s="1"/>
  <c r="I430" i="12"/>
  <c r="J430" i="12" s="1"/>
  <c r="K430" i="12" s="1"/>
  <c r="T430" i="12" s="1"/>
  <c r="V430" i="12" s="1"/>
  <c r="I274" i="12"/>
  <c r="J274" i="12" s="1"/>
  <c r="K274" i="12" s="1"/>
  <c r="T274" i="12" s="1"/>
  <c r="V274" i="12" s="1"/>
  <c r="I98" i="12"/>
  <c r="J98" i="12" s="1"/>
  <c r="K98" i="12" s="1"/>
  <c r="T98" i="12" s="1"/>
  <c r="V98" i="12" s="1"/>
  <c r="G35" i="12"/>
  <c r="P372" i="12" l="1"/>
  <c r="P216" i="12"/>
  <c r="P9" i="12"/>
  <c r="P409" i="12"/>
  <c r="P180" i="12"/>
  <c r="P401" i="12"/>
  <c r="P325" i="12"/>
  <c r="P99" i="12"/>
  <c r="P54" i="12"/>
  <c r="P331" i="12"/>
  <c r="P258" i="12"/>
  <c r="P168" i="12"/>
  <c r="P77" i="12"/>
  <c r="P75" i="12"/>
  <c r="P22" i="12"/>
  <c r="P293" i="12"/>
  <c r="P178" i="12"/>
  <c r="P434" i="12"/>
  <c r="P310" i="12"/>
  <c r="P135" i="12"/>
  <c r="P119" i="12"/>
  <c r="P70" i="12"/>
  <c r="P287" i="12"/>
  <c r="P285" i="12"/>
  <c r="P245" i="12"/>
  <c r="P240" i="12"/>
  <c r="P231" i="12"/>
  <c r="P213" i="12"/>
  <c r="P211" i="12"/>
  <c r="P134" i="12"/>
  <c r="P415" i="12"/>
  <c r="P232" i="12"/>
  <c r="P170" i="12"/>
  <c r="P426" i="12"/>
  <c r="P418" i="12"/>
  <c r="P416" i="12"/>
  <c r="P373" i="12"/>
  <c r="P360" i="12"/>
  <c r="P342" i="12"/>
  <c r="P338" i="12"/>
  <c r="P221" i="12"/>
  <c r="P218" i="12"/>
  <c r="P161" i="12"/>
  <c r="P109" i="12"/>
  <c r="P18" i="12"/>
  <c r="P439" i="12"/>
  <c r="P411" i="12"/>
  <c r="P410" i="12"/>
  <c r="P408" i="12"/>
  <c r="P396" i="12"/>
  <c r="P369" i="12"/>
  <c r="P353" i="12"/>
  <c r="P337" i="12"/>
  <c r="P323" i="12"/>
  <c r="P306" i="12"/>
  <c r="P282" i="12"/>
  <c r="P280" i="12"/>
  <c r="P278" i="12"/>
  <c r="P275" i="12"/>
  <c r="P270" i="12"/>
  <c r="P255" i="12"/>
  <c r="P253" i="12"/>
  <c r="P249" i="12"/>
  <c r="P243" i="12"/>
  <c r="P238" i="12"/>
  <c r="P209" i="12"/>
  <c r="P185" i="12"/>
  <c r="P172" i="12"/>
  <c r="P171" i="12"/>
  <c r="P154" i="12"/>
  <c r="P152" i="12"/>
  <c r="P117" i="12"/>
  <c r="P89" i="12"/>
  <c r="P80" i="12"/>
  <c r="P68" i="12"/>
  <c r="P63" i="12"/>
  <c r="P60" i="12"/>
  <c r="P43" i="12"/>
  <c r="P26" i="12"/>
  <c r="P229" i="12"/>
  <c r="P165" i="12"/>
  <c r="P52" i="12"/>
  <c r="P291" i="12"/>
  <c r="P279" i="12"/>
  <c r="P159" i="12"/>
  <c r="P120" i="12"/>
  <c r="P42" i="12"/>
  <c r="P17" i="12"/>
  <c r="P438" i="12"/>
  <c r="P393" i="12"/>
  <c r="P328" i="12"/>
  <c r="P294" i="12"/>
  <c r="P422" i="12"/>
  <c r="P412" i="12"/>
  <c r="P384" i="12"/>
  <c r="P376" i="12"/>
  <c r="P351" i="12"/>
  <c r="P329" i="12"/>
  <c r="P322" i="12"/>
  <c r="P237" i="12"/>
  <c r="P227" i="12"/>
  <c r="P208" i="12"/>
  <c r="P141" i="12"/>
  <c r="P107" i="12"/>
  <c r="P65" i="12"/>
  <c r="P174" i="12"/>
  <c r="P59" i="12"/>
  <c r="P189" i="12"/>
  <c r="P352" i="12"/>
  <c r="P324" i="12"/>
  <c r="P316" i="12"/>
  <c r="P191" i="12"/>
  <c r="P166" i="12"/>
  <c r="P121" i="12"/>
  <c r="P105" i="12"/>
  <c r="P73" i="12"/>
  <c r="P41" i="12"/>
  <c r="P230" i="12"/>
  <c r="P27" i="12"/>
  <c r="P442" i="12"/>
  <c r="P440" i="12"/>
  <c r="P437" i="12"/>
  <c r="P436" i="12"/>
  <c r="P435" i="12"/>
  <c r="P433" i="12"/>
  <c r="P431" i="12"/>
  <c r="P425" i="12"/>
  <c r="P419" i="12"/>
  <c r="P417" i="12"/>
  <c r="P413" i="12"/>
  <c r="P407" i="12"/>
  <c r="P406" i="12"/>
  <c r="P405" i="12"/>
  <c r="P403" i="12"/>
  <c r="P402" i="12"/>
  <c r="P398" i="12"/>
  <c r="P397" i="12"/>
  <c r="P395" i="12"/>
  <c r="P392" i="12"/>
  <c r="P387" i="12"/>
  <c r="P385" i="12"/>
  <c r="P382" i="12"/>
  <c r="P381" i="12"/>
  <c r="P379" i="12"/>
  <c r="P378" i="12"/>
  <c r="P374" i="12"/>
  <c r="P370" i="12"/>
  <c r="P367" i="12"/>
  <c r="P366" i="12"/>
  <c r="P365" i="12"/>
  <c r="P364" i="12"/>
  <c r="P363" i="12"/>
  <c r="P361" i="12"/>
  <c r="P359" i="12"/>
  <c r="P357" i="12"/>
  <c r="P356" i="12"/>
  <c r="P355" i="12"/>
  <c r="P354" i="12"/>
  <c r="P349" i="12"/>
  <c r="P348" i="12"/>
  <c r="P347" i="12"/>
  <c r="P346" i="12"/>
  <c r="P345" i="12"/>
  <c r="P340" i="12"/>
  <c r="P339" i="12"/>
  <c r="P336" i="12"/>
  <c r="P335" i="12"/>
  <c r="P334" i="12"/>
  <c r="P333" i="12"/>
  <c r="P332" i="12"/>
  <c r="P327" i="12"/>
  <c r="P320" i="12"/>
  <c r="P319" i="12"/>
  <c r="P315" i="12"/>
  <c r="P314" i="12"/>
  <c r="P313" i="12"/>
  <c r="P312" i="12"/>
  <c r="P311" i="12"/>
  <c r="P307" i="12"/>
  <c r="P305" i="12"/>
  <c r="P304" i="12"/>
  <c r="P303" i="12"/>
  <c r="P302" i="12"/>
  <c r="P301" i="12"/>
  <c r="P299" i="12"/>
  <c r="P297" i="12"/>
  <c r="P295" i="12"/>
  <c r="P290" i="12"/>
  <c r="P289" i="12"/>
  <c r="P288" i="12"/>
  <c r="P286" i="12"/>
  <c r="P284" i="12"/>
  <c r="P283" i="12"/>
  <c r="P277" i="12"/>
  <c r="P276" i="12"/>
  <c r="P273" i="12"/>
  <c r="P272" i="12"/>
  <c r="P269" i="12"/>
  <c r="P268" i="12"/>
  <c r="P267" i="12"/>
  <c r="P266" i="12"/>
  <c r="P263" i="12"/>
  <c r="P256" i="12"/>
  <c r="P250" i="12"/>
  <c r="P247" i="12"/>
  <c r="P246" i="12"/>
  <c r="P242" i="12"/>
  <c r="P241" i="12"/>
  <c r="P236" i="12"/>
  <c r="P235" i="12"/>
  <c r="P234" i="12"/>
  <c r="P233" i="12"/>
  <c r="P228" i="12"/>
  <c r="P226" i="12"/>
  <c r="P223" i="12"/>
  <c r="P220" i="12"/>
  <c r="P217" i="12"/>
  <c r="P215" i="12"/>
  <c r="P214" i="12"/>
  <c r="P207" i="12"/>
  <c r="P206" i="12"/>
  <c r="P205" i="12"/>
  <c r="P204" i="12"/>
  <c r="P203" i="12"/>
  <c r="P200" i="12"/>
  <c r="P199" i="12"/>
  <c r="P198" i="12"/>
  <c r="P196" i="12"/>
  <c r="P193" i="12"/>
  <c r="P192" i="12"/>
  <c r="P190" i="12"/>
  <c r="P188" i="12"/>
  <c r="P187" i="12"/>
  <c r="P184" i="12"/>
  <c r="P183" i="12"/>
  <c r="P181" i="12"/>
  <c r="P176" i="12"/>
  <c r="P175" i="12"/>
  <c r="P173" i="12"/>
  <c r="P163" i="12"/>
  <c r="P162" i="12"/>
  <c r="P158" i="12"/>
  <c r="P157" i="12"/>
  <c r="P156" i="12"/>
  <c r="P153" i="12"/>
  <c r="P149" i="12"/>
  <c r="P147" i="12"/>
  <c r="P146" i="12"/>
  <c r="P145" i="12"/>
  <c r="P144" i="12"/>
  <c r="P143" i="12"/>
  <c r="P142" i="12"/>
  <c r="P139" i="12"/>
  <c r="P138" i="12"/>
  <c r="P133" i="12"/>
  <c r="P131" i="12"/>
  <c r="P130" i="12"/>
  <c r="P128" i="12"/>
  <c r="P127" i="12"/>
  <c r="P126" i="12"/>
  <c r="P118" i="12"/>
  <c r="P115" i="12"/>
  <c r="P112" i="12"/>
  <c r="P111" i="12"/>
  <c r="P103" i="12"/>
  <c r="P102" i="12"/>
  <c r="P101" i="12"/>
  <c r="P100" i="12"/>
  <c r="P96" i="12"/>
  <c r="P95" i="12"/>
  <c r="P93" i="12"/>
  <c r="P92" i="12"/>
  <c r="P91" i="12"/>
  <c r="P90" i="12"/>
  <c r="P85" i="12"/>
  <c r="P84" i="12"/>
  <c r="P83" i="12"/>
  <c r="P81" i="12"/>
  <c r="P79" i="12"/>
  <c r="P78" i="12"/>
  <c r="P76" i="12"/>
  <c r="P71" i="12"/>
  <c r="P69" i="12"/>
  <c r="P66" i="12"/>
  <c r="P64" i="12"/>
  <c r="P62" i="12"/>
  <c r="P58" i="12"/>
  <c r="P56" i="12"/>
  <c r="P55" i="12"/>
  <c r="P49" i="12"/>
  <c r="P48" i="12"/>
  <c r="P47" i="12"/>
  <c r="P46" i="12"/>
  <c r="P45" i="12"/>
  <c r="P44" i="12"/>
  <c r="P40" i="12"/>
  <c r="P39" i="12"/>
  <c r="P36" i="12"/>
  <c r="P34" i="12"/>
  <c r="P33" i="12"/>
  <c r="P29" i="12"/>
  <c r="P28" i="12"/>
  <c r="P25" i="12"/>
  <c r="P23" i="12"/>
  <c r="P21" i="12"/>
  <c r="P19" i="12"/>
  <c r="P14" i="12"/>
  <c r="P12" i="12"/>
  <c r="P10" i="12"/>
  <c r="P298" i="12"/>
  <c r="P129" i="12"/>
  <c r="P123" i="12"/>
  <c r="P404" i="12"/>
  <c r="P399" i="12"/>
  <c r="P394" i="12"/>
  <c r="P390" i="12"/>
  <c r="P358" i="12"/>
  <c r="P281" i="12"/>
  <c r="P271" i="12"/>
  <c r="P260" i="12"/>
  <c r="P222" i="12"/>
  <c r="P219" i="12"/>
  <c r="P210" i="12"/>
  <c r="P179" i="12"/>
  <c r="P132" i="12"/>
  <c r="P104" i="12"/>
  <c r="P51" i="12"/>
  <c r="P50" i="12"/>
  <c r="P15" i="12"/>
  <c r="P252" i="12"/>
  <c r="P300" i="12"/>
  <c r="P160" i="12"/>
  <c r="P140" i="12"/>
  <c r="P113" i="12"/>
  <c r="M181" i="12" l="1"/>
  <c r="H181" i="12"/>
  <c r="M131" i="12"/>
  <c r="H131" i="12"/>
  <c r="M121" i="12"/>
  <c r="H121" i="12"/>
  <c r="M409" i="12"/>
  <c r="H409" i="12"/>
  <c r="M407" i="12"/>
  <c r="H407" i="12"/>
  <c r="M352" i="12"/>
  <c r="H352" i="12"/>
  <c r="S121" i="12" l="1"/>
  <c r="G121" i="12" s="1"/>
  <c r="S131" i="12"/>
  <c r="I131" i="12" s="1"/>
  <c r="J131" i="12" s="1"/>
  <c r="K131" i="12" s="1"/>
  <c r="T131" i="12" s="1"/>
  <c r="V131" i="12" s="1"/>
  <c r="S181" i="12"/>
  <c r="G181" i="12" s="1"/>
  <c r="S352" i="12"/>
  <c r="G352" i="12" s="1"/>
  <c r="U121" i="12"/>
  <c r="U407" i="12"/>
  <c r="S409" i="12"/>
  <c r="I409" i="12" s="1"/>
  <c r="J409" i="12" s="1"/>
  <c r="K409" i="12" s="1"/>
  <c r="T409" i="12" s="1"/>
  <c r="V409" i="12" s="1"/>
  <c r="U131" i="12"/>
  <c r="S407" i="12"/>
  <c r="G407" i="12" s="1"/>
  <c r="U409" i="12"/>
  <c r="U352" i="12"/>
  <c r="U181" i="12"/>
  <c r="I407" i="12" l="1"/>
  <c r="J407" i="12" s="1"/>
  <c r="K407" i="12" s="1"/>
  <c r="T407" i="12" s="1"/>
  <c r="V407" i="12" s="1"/>
  <c r="G409" i="12"/>
  <c r="G131" i="12"/>
  <c r="I352" i="12"/>
  <c r="J352" i="12" s="1"/>
  <c r="K352" i="12" s="1"/>
  <c r="T352" i="12" s="1"/>
  <c r="V352" i="12" s="1"/>
  <c r="I181" i="12"/>
  <c r="J181" i="12" s="1"/>
  <c r="K181" i="12" s="1"/>
  <c r="T181" i="12" s="1"/>
  <c r="V181" i="12" s="1"/>
  <c r="I121" i="12"/>
  <c r="J121" i="12" s="1"/>
  <c r="K121" i="12" s="1"/>
  <c r="T121" i="12" s="1"/>
  <c r="V121" i="12" s="1"/>
  <c r="M423" i="12"/>
  <c r="S423" i="12" s="1"/>
  <c r="H423" i="12"/>
  <c r="U423" i="12" l="1"/>
  <c r="G423" i="12"/>
  <c r="I423" i="12"/>
  <c r="J423" i="12" s="1"/>
  <c r="K423" i="12" s="1"/>
  <c r="T423" i="12" s="1"/>
  <c r="V423" i="12" s="1"/>
  <c r="M402" i="12" l="1"/>
  <c r="H402" i="12"/>
  <c r="M307" i="12"/>
  <c r="H307" i="12"/>
  <c r="M41" i="12"/>
  <c r="H41" i="12"/>
  <c r="M10" i="12"/>
  <c r="H10" i="12"/>
  <c r="U10" i="12" l="1"/>
  <c r="U402" i="12"/>
  <c r="U41" i="12"/>
  <c r="U307" i="12"/>
  <c r="S402" i="12"/>
  <c r="I402" i="12" s="1"/>
  <c r="J402" i="12" s="1"/>
  <c r="K402" i="12" s="1"/>
  <c r="T402" i="12" s="1"/>
  <c r="V402" i="12" s="1"/>
  <c r="S41" i="12"/>
  <c r="I41" i="12" s="1"/>
  <c r="J41" i="12" s="1"/>
  <c r="K41" i="12" s="1"/>
  <c r="T41" i="12" s="1"/>
  <c r="V41" i="12" s="1"/>
  <c r="S307" i="12"/>
  <c r="G307" i="12" s="1"/>
  <c r="S10" i="12"/>
  <c r="I10" i="12" s="1"/>
  <c r="J10" i="12" s="1"/>
  <c r="K10" i="12" s="1"/>
  <c r="T10" i="12" s="1"/>
  <c r="V10" i="12" s="1"/>
  <c r="G402" i="12" l="1"/>
  <c r="I307" i="12"/>
  <c r="J307" i="12" s="1"/>
  <c r="K307" i="12" s="1"/>
  <c r="T307" i="12" s="1"/>
  <c r="V307" i="12" s="1"/>
  <c r="G41" i="12"/>
  <c r="G10" i="12"/>
  <c r="M426" i="12" l="1"/>
  <c r="H426" i="12"/>
  <c r="M417" i="12"/>
  <c r="H417" i="12"/>
  <c r="M390" i="12"/>
  <c r="H390" i="12"/>
  <c r="M346" i="12"/>
  <c r="H346" i="12"/>
  <c r="M324" i="12"/>
  <c r="H324" i="12"/>
  <c r="M306" i="12"/>
  <c r="H306" i="12"/>
  <c r="M268" i="12"/>
  <c r="H268" i="12"/>
  <c r="M191" i="12"/>
  <c r="H191" i="12"/>
  <c r="M179" i="12"/>
  <c r="H179" i="12"/>
  <c r="M166" i="12"/>
  <c r="H166" i="12"/>
  <c r="M162" i="12"/>
  <c r="H162" i="12"/>
  <c r="M157" i="12"/>
  <c r="H157" i="12"/>
  <c r="M156" i="12"/>
  <c r="H156" i="12"/>
  <c r="M120" i="12"/>
  <c r="H120" i="12"/>
  <c r="M113" i="12"/>
  <c r="H113" i="12"/>
  <c r="M105" i="12"/>
  <c r="H105" i="12"/>
  <c r="M84" i="12"/>
  <c r="H84" i="12"/>
  <c r="M73" i="12"/>
  <c r="H73" i="12"/>
  <c r="M45" i="12"/>
  <c r="H45" i="12"/>
  <c r="M40" i="12"/>
  <c r="H40" i="12"/>
  <c r="M25" i="12"/>
  <c r="H25" i="12"/>
  <c r="U306" i="12" l="1"/>
  <c r="U324" i="12"/>
  <c r="U166" i="12"/>
  <c r="S346" i="12"/>
  <c r="G346" i="12" s="1"/>
  <c r="U162" i="12"/>
  <c r="U268" i="12"/>
  <c r="U40" i="12"/>
  <c r="S84" i="12"/>
  <c r="G84" i="12" s="1"/>
  <c r="S105" i="12"/>
  <c r="G105" i="12" s="1"/>
  <c r="U417" i="12"/>
  <c r="U25" i="12"/>
  <c r="U346" i="12"/>
  <c r="U156" i="12"/>
  <c r="U191" i="12"/>
  <c r="S324" i="12"/>
  <c r="S390" i="12"/>
  <c r="U113" i="12"/>
  <c r="S120" i="12"/>
  <c r="I120" i="12" s="1"/>
  <c r="J120" i="12" s="1"/>
  <c r="K120" i="12" s="1"/>
  <c r="T120" i="12" s="1"/>
  <c r="V120" i="12" s="1"/>
  <c r="S179" i="12"/>
  <c r="S45" i="12"/>
  <c r="G45" i="12" s="1"/>
  <c r="U120" i="12"/>
  <c r="S157" i="12"/>
  <c r="U179" i="12"/>
  <c r="U73" i="12"/>
  <c r="S426" i="12"/>
  <c r="G426" i="12" s="1"/>
  <c r="S40" i="12"/>
  <c r="U45" i="12"/>
  <c r="S113" i="12"/>
  <c r="S306" i="12"/>
  <c r="U105" i="12"/>
  <c r="S162" i="12"/>
  <c r="S268" i="12"/>
  <c r="S417" i="12"/>
  <c r="U426" i="12"/>
  <c r="S166" i="12"/>
  <c r="S25" i="12"/>
  <c r="S73" i="12"/>
  <c r="U84" i="12"/>
  <c r="S156" i="12"/>
  <c r="U157" i="12"/>
  <c r="S191" i="12"/>
  <c r="U390" i="12"/>
  <c r="I346" i="12" l="1"/>
  <c r="J346" i="12" s="1"/>
  <c r="K346" i="12" s="1"/>
  <c r="T346" i="12" s="1"/>
  <c r="V346" i="12" s="1"/>
  <c r="I426" i="12"/>
  <c r="J426" i="12" s="1"/>
  <c r="K426" i="12" s="1"/>
  <c r="T426" i="12" s="1"/>
  <c r="V426" i="12" s="1"/>
  <c r="I45" i="12"/>
  <c r="J45" i="12" s="1"/>
  <c r="K45" i="12" s="1"/>
  <c r="T45" i="12" s="1"/>
  <c r="V45" i="12" s="1"/>
  <c r="I84" i="12"/>
  <c r="J84" i="12" s="1"/>
  <c r="K84" i="12" s="1"/>
  <c r="T84" i="12" s="1"/>
  <c r="V84" i="12" s="1"/>
  <c r="I105" i="12"/>
  <c r="J105" i="12" s="1"/>
  <c r="K105" i="12" s="1"/>
  <c r="T105" i="12" s="1"/>
  <c r="V105" i="12" s="1"/>
  <c r="G120" i="12"/>
  <c r="G157" i="12"/>
  <c r="I157" i="12"/>
  <c r="J157" i="12" s="1"/>
  <c r="K157" i="12" s="1"/>
  <c r="T157" i="12" s="1"/>
  <c r="V157" i="12" s="1"/>
  <c r="G390" i="12"/>
  <c r="I390" i="12"/>
  <c r="J390" i="12" s="1"/>
  <c r="K390" i="12" s="1"/>
  <c r="T390" i="12" s="1"/>
  <c r="V390" i="12" s="1"/>
  <c r="I179" i="12"/>
  <c r="J179" i="12" s="1"/>
  <c r="K179" i="12" s="1"/>
  <c r="T179" i="12" s="1"/>
  <c r="V179" i="12" s="1"/>
  <c r="G179" i="12"/>
  <c r="I324" i="12"/>
  <c r="J324" i="12" s="1"/>
  <c r="K324" i="12" s="1"/>
  <c r="T324" i="12" s="1"/>
  <c r="V324" i="12" s="1"/>
  <c r="G324" i="12"/>
  <c r="I306" i="12"/>
  <c r="J306" i="12" s="1"/>
  <c r="K306" i="12" s="1"/>
  <c r="T306" i="12" s="1"/>
  <c r="V306" i="12" s="1"/>
  <c r="G306" i="12"/>
  <c r="I25" i="12"/>
  <c r="J25" i="12" s="1"/>
  <c r="K25" i="12" s="1"/>
  <c r="T25" i="12" s="1"/>
  <c r="V25" i="12" s="1"/>
  <c r="G25" i="12"/>
  <c r="I166" i="12"/>
  <c r="J166" i="12" s="1"/>
  <c r="K166" i="12" s="1"/>
  <c r="T166" i="12" s="1"/>
  <c r="V166" i="12" s="1"/>
  <c r="G166" i="12"/>
  <c r="I268" i="12"/>
  <c r="J268" i="12" s="1"/>
  <c r="K268" i="12" s="1"/>
  <c r="T268" i="12" s="1"/>
  <c r="V268" i="12" s="1"/>
  <c r="G268" i="12"/>
  <c r="I40" i="12"/>
  <c r="J40" i="12" s="1"/>
  <c r="K40" i="12" s="1"/>
  <c r="T40" i="12" s="1"/>
  <c r="V40" i="12" s="1"/>
  <c r="G40" i="12"/>
  <c r="I417" i="12"/>
  <c r="J417" i="12" s="1"/>
  <c r="K417" i="12" s="1"/>
  <c r="T417" i="12" s="1"/>
  <c r="V417" i="12" s="1"/>
  <c r="G417" i="12"/>
  <c r="I162" i="12"/>
  <c r="J162" i="12" s="1"/>
  <c r="K162" i="12" s="1"/>
  <c r="T162" i="12" s="1"/>
  <c r="V162" i="12" s="1"/>
  <c r="G162" i="12"/>
  <c r="I156" i="12"/>
  <c r="J156" i="12" s="1"/>
  <c r="K156" i="12" s="1"/>
  <c r="T156" i="12" s="1"/>
  <c r="V156" i="12" s="1"/>
  <c r="G156" i="12"/>
  <c r="I191" i="12"/>
  <c r="J191" i="12" s="1"/>
  <c r="K191" i="12" s="1"/>
  <c r="T191" i="12" s="1"/>
  <c r="V191" i="12" s="1"/>
  <c r="G191" i="12"/>
  <c r="I73" i="12"/>
  <c r="J73" i="12" s="1"/>
  <c r="K73" i="12" s="1"/>
  <c r="T73" i="12" s="1"/>
  <c r="V73" i="12" s="1"/>
  <c r="G73" i="12"/>
  <c r="I113" i="12"/>
  <c r="J113" i="12" s="1"/>
  <c r="K113" i="12" s="1"/>
  <c r="T113" i="12" s="1"/>
  <c r="V113" i="12" s="1"/>
  <c r="G113" i="12"/>
  <c r="M135" i="12" l="1"/>
  <c r="H135" i="12"/>
  <c r="S135" i="12" l="1"/>
  <c r="G135" i="12" s="1"/>
  <c r="U135" i="12"/>
  <c r="M434" i="12"/>
  <c r="H434" i="12"/>
  <c r="M355" i="12"/>
  <c r="H355" i="12"/>
  <c r="M320" i="12"/>
  <c r="H320" i="12"/>
  <c r="M291" i="12"/>
  <c r="H291" i="12"/>
  <c r="M279" i="12"/>
  <c r="H279" i="12"/>
  <c r="M163" i="12"/>
  <c r="H163" i="12"/>
  <c r="M243" i="12"/>
  <c r="H243" i="12"/>
  <c r="M118" i="12"/>
  <c r="H118" i="12"/>
  <c r="M27" i="12"/>
  <c r="H27" i="12"/>
  <c r="I135" i="12" l="1"/>
  <c r="J135" i="12" s="1"/>
  <c r="K135" i="12" s="1"/>
  <c r="T135" i="12" s="1"/>
  <c r="V135" i="12" s="1"/>
  <c r="U118" i="12"/>
  <c r="S243" i="12"/>
  <c r="I243" i="12" s="1"/>
  <c r="J243" i="12" s="1"/>
  <c r="K243" i="12" s="1"/>
  <c r="T243" i="12" s="1"/>
  <c r="V243" i="12" s="1"/>
  <c r="S279" i="12"/>
  <c r="G279" i="12" s="1"/>
  <c r="S434" i="12"/>
  <c r="I434" i="12" s="1"/>
  <c r="J434" i="12" s="1"/>
  <c r="K434" i="12" s="1"/>
  <c r="T434" i="12" s="1"/>
  <c r="V434" i="12" s="1"/>
  <c r="S118" i="12"/>
  <c r="G118" i="12" s="1"/>
  <c r="S291" i="12"/>
  <c r="I291" i="12" s="1"/>
  <c r="J291" i="12" s="1"/>
  <c r="K291" i="12" s="1"/>
  <c r="T291" i="12" s="1"/>
  <c r="V291" i="12" s="1"/>
  <c r="U163" i="12"/>
  <c r="U291" i="12"/>
  <c r="S320" i="12"/>
  <c r="G320" i="12" s="1"/>
  <c r="U355" i="12"/>
  <c r="S27" i="12"/>
  <c r="G27" i="12" s="1"/>
  <c r="U27" i="12"/>
  <c r="U243" i="12"/>
  <c r="S163" i="12"/>
  <c r="I163" i="12" s="1"/>
  <c r="J163" i="12" s="1"/>
  <c r="K163" i="12" s="1"/>
  <c r="T163" i="12" s="1"/>
  <c r="V163" i="12" s="1"/>
  <c r="U279" i="12"/>
  <c r="S355" i="12"/>
  <c r="I355" i="12" s="1"/>
  <c r="J355" i="12" s="1"/>
  <c r="K355" i="12" s="1"/>
  <c r="T355" i="12" s="1"/>
  <c r="V355" i="12" s="1"/>
  <c r="U434" i="12"/>
  <c r="U320" i="12"/>
  <c r="G291" i="12" l="1"/>
  <c r="G163" i="12"/>
  <c r="I279" i="12"/>
  <c r="J279" i="12" s="1"/>
  <c r="K279" i="12" s="1"/>
  <c r="T279" i="12" s="1"/>
  <c r="V279" i="12" s="1"/>
  <c r="G243" i="12"/>
  <c r="I118" i="12"/>
  <c r="J118" i="12" s="1"/>
  <c r="K118" i="12" s="1"/>
  <c r="T118" i="12" s="1"/>
  <c r="V118" i="12" s="1"/>
  <c r="G434" i="12"/>
  <c r="G355" i="12"/>
  <c r="I320" i="12"/>
  <c r="J320" i="12" s="1"/>
  <c r="K320" i="12" s="1"/>
  <c r="T320" i="12" s="1"/>
  <c r="V320" i="12" s="1"/>
  <c r="I27" i="12"/>
  <c r="J27" i="12" s="1"/>
  <c r="K27" i="12" s="1"/>
  <c r="T27" i="12" s="1"/>
  <c r="V27" i="12" s="1"/>
  <c r="M211" i="12"/>
  <c r="H211" i="12"/>
  <c r="M141" i="12"/>
  <c r="H141" i="12"/>
  <c r="U141" i="12" l="1"/>
  <c r="S211" i="12"/>
  <c r="G211" i="12" s="1"/>
  <c r="S141" i="12"/>
  <c r="I141" i="12" s="1"/>
  <c r="J141" i="12" s="1"/>
  <c r="K141" i="12" s="1"/>
  <c r="T141" i="12" s="1"/>
  <c r="V141" i="12" s="1"/>
  <c r="U211" i="12"/>
  <c r="I211" i="12" l="1"/>
  <c r="J211" i="12" s="1"/>
  <c r="K211" i="12" s="1"/>
  <c r="T211" i="12" s="1"/>
  <c r="V211" i="12" s="1"/>
  <c r="G141" i="12"/>
  <c r="M403" i="12"/>
  <c r="H403" i="12"/>
  <c r="M288" i="12"/>
  <c r="H288" i="12"/>
  <c r="M245" i="12"/>
  <c r="H245" i="12"/>
  <c r="M230" i="12"/>
  <c r="H230" i="12"/>
  <c r="M209" i="12"/>
  <c r="H209" i="12"/>
  <c r="M206" i="12"/>
  <c r="H206" i="12"/>
  <c r="M187" i="12"/>
  <c r="H187" i="12"/>
  <c r="M170" i="12"/>
  <c r="H170" i="12"/>
  <c r="M139" i="12"/>
  <c r="H139" i="12"/>
  <c r="M107" i="12"/>
  <c r="H107" i="12"/>
  <c r="M71" i="12"/>
  <c r="H71" i="12"/>
  <c r="M56" i="12"/>
  <c r="H56" i="12"/>
  <c r="M55" i="12"/>
  <c r="H55" i="12"/>
  <c r="S55" i="12" l="1"/>
  <c r="G55" i="12" s="1"/>
  <c r="S187" i="12"/>
  <c r="G187" i="12" s="1"/>
  <c r="S403" i="12"/>
  <c r="I403" i="12" s="1"/>
  <c r="J403" i="12" s="1"/>
  <c r="K403" i="12" s="1"/>
  <c r="T403" i="12" s="1"/>
  <c r="V403" i="12" s="1"/>
  <c r="S56" i="12"/>
  <c r="G56" i="12" s="1"/>
  <c r="S107" i="12"/>
  <c r="G107" i="12" s="1"/>
  <c r="S206" i="12"/>
  <c r="G206" i="12" s="1"/>
  <c r="S288" i="12"/>
  <c r="I288" i="12" s="1"/>
  <c r="J288" i="12" s="1"/>
  <c r="K288" i="12" s="1"/>
  <c r="T288" i="12" s="1"/>
  <c r="V288" i="12" s="1"/>
  <c r="U56" i="12"/>
  <c r="S71" i="12"/>
  <c r="I71" i="12" s="1"/>
  <c r="J71" i="12" s="1"/>
  <c r="K71" i="12" s="1"/>
  <c r="T71" i="12" s="1"/>
  <c r="V71" i="12" s="1"/>
  <c r="U107" i="12"/>
  <c r="U170" i="12"/>
  <c r="U288" i="12"/>
  <c r="U55" i="12"/>
  <c r="S139" i="12"/>
  <c r="G139" i="12" s="1"/>
  <c r="U206" i="12"/>
  <c r="U230" i="12"/>
  <c r="U71" i="12"/>
  <c r="U187" i="12"/>
  <c r="S209" i="12"/>
  <c r="G209" i="12" s="1"/>
  <c r="S245" i="12"/>
  <c r="I245" i="12" s="1"/>
  <c r="J245" i="12" s="1"/>
  <c r="K245" i="12" s="1"/>
  <c r="T245" i="12" s="1"/>
  <c r="V245" i="12" s="1"/>
  <c r="U139" i="12"/>
  <c r="S230" i="12"/>
  <c r="G230" i="12" s="1"/>
  <c r="U245" i="12"/>
  <c r="S170" i="12"/>
  <c r="G170" i="12" s="1"/>
  <c r="U209" i="12"/>
  <c r="U403" i="12"/>
  <c r="G288" i="12" l="1"/>
  <c r="G403" i="12"/>
  <c r="I206" i="12"/>
  <c r="J206" i="12" s="1"/>
  <c r="K206" i="12" s="1"/>
  <c r="T206" i="12" s="1"/>
  <c r="V206" i="12" s="1"/>
  <c r="I187" i="12"/>
  <c r="J187" i="12" s="1"/>
  <c r="K187" i="12" s="1"/>
  <c r="T187" i="12" s="1"/>
  <c r="V187" i="12" s="1"/>
  <c r="I55" i="12"/>
  <c r="J55" i="12" s="1"/>
  <c r="K55" i="12" s="1"/>
  <c r="T55" i="12" s="1"/>
  <c r="V55" i="12" s="1"/>
  <c r="G245" i="12"/>
  <c r="I209" i="12"/>
  <c r="J209" i="12" s="1"/>
  <c r="K209" i="12" s="1"/>
  <c r="T209" i="12" s="1"/>
  <c r="V209" i="12" s="1"/>
  <c r="I170" i="12"/>
  <c r="J170" i="12" s="1"/>
  <c r="K170" i="12" s="1"/>
  <c r="T170" i="12" s="1"/>
  <c r="V170" i="12" s="1"/>
  <c r="I56" i="12"/>
  <c r="J56" i="12" s="1"/>
  <c r="K56" i="12" s="1"/>
  <c r="T56" i="12" s="1"/>
  <c r="V56" i="12" s="1"/>
  <c r="I139" i="12"/>
  <c r="J139" i="12" s="1"/>
  <c r="K139" i="12" s="1"/>
  <c r="T139" i="12" s="1"/>
  <c r="V139" i="12" s="1"/>
  <c r="I107" i="12"/>
  <c r="J107" i="12" s="1"/>
  <c r="K107" i="12" s="1"/>
  <c r="T107" i="12" s="1"/>
  <c r="V107" i="12" s="1"/>
  <c r="G71" i="12"/>
  <c r="I230" i="12"/>
  <c r="J230" i="12" s="1"/>
  <c r="K230" i="12" s="1"/>
  <c r="T230" i="12" s="1"/>
  <c r="V230" i="12" s="1"/>
  <c r="M185" i="12"/>
  <c r="H185" i="12"/>
  <c r="S185" i="12" l="1"/>
  <c r="G185" i="12" s="1"/>
  <c r="U185" i="12"/>
  <c r="I185" i="12" l="1"/>
  <c r="J185" i="12" s="1"/>
  <c r="K185" i="12" s="1"/>
  <c r="T185" i="12" s="1"/>
  <c r="V185" i="12" s="1"/>
  <c r="M415" i="12"/>
  <c r="H415" i="12"/>
  <c r="M345" i="12"/>
  <c r="H345" i="12"/>
  <c r="S415" i="12" l="1"/>
  <c r="U415" i="12"/>
  <c r="S345" i="12"/>
  <c r="G345" i="12" s="1"/>
  <c r="U345" i="12"/>
  <c r="I415" i="12" l="1"/>
  <c r="G415" i="12"/>
  <c r="I345" i="12"/>
  <c r="J345" i="12" s="1"/>
  <c r="K345" i="12" s="1"/>
  <c r="T345" i="12" s="1"/>
  <c r="V345" i="12" s="1"/>
  <c r="M411" i="12"/>
  <c r="H411" i="12"/>
  <c r="M399" i="12"/>
  <c r="H399" i="12"/>
  <c r="M398" i="12"/>
  <c r="H398" i="12"/>
  <c r="M392" i="12"/>
  <c r="H392" i="12"/>
  <c r="M305" i="12"/>
  <c r="H305" i="12"/>
  <c r="M277" i="12"/>
  <c r="H277" i="12"/>
  <c r="M236" i="12"/>
  <c r="H236" i="12"/>
  <c r="M214" i="12"/>
  <c r="H214" i="12"/>
  <c r="M203" i="12"/>
  <c r="H203" i="12"/>
  <c r="M63" i="12"/>
  <c r="H63" i="12"/>
  <c r="J415" i="12" l="1"/>
  <c r="S305" i="12"/>
  <c r="I305" i="12" s="1"/>
  <c r="J305" i="12" s="1"/>
  <c r="K305" i="12" s="1"/>
  <c r="T305" i="12" s="1"/>
  <c r="V305" i="12" s="1"/>
  <c r="S392" i="12"/>
  <c r="G392" i="12" s="1"/>
  <c r="S63" i="12"/>
  <c r="I63" i="12" s="1"/>
  <c r="J63" i="12" s="1"/>
  <c r="K63" i="12" s="1"/>
  <c r="T63" i="12" s="1"/>
  <c r="V63" i="12" s="1"/>
  <c r="U203" i="12"/>
  <c r="S236" i="12"/>
  <c r="G236" i="12" s="1"/>
  <c r="U398" i="12"/>
  <c r="U411" i="12"/>
  <c r="U236" i="12"/>
  <c r="U63" i="12"/>
  <c r="S214" i="12"/>
  <c r="G214" i="12" s="1"/>
  <c r="U277" i="12"/>
  <c r="S411" i="12"/>
  <c r="G411" i="12" s="1"/>
  <c r="U392" i="12"/>
  <c r="S399" i="12"/>
  <c r="I399" i="12" s="1"/>
  <c r="J399" i="12" s="1"/>
  <c r="K399" i="12" s="1"/>
  <c r="T399" i="12" s="1"/>
  <c r="V399" i="12" s="1"/>
  <c r="S203" i="12"/>
  <c r="G203" i="12" s="1"/>
  <c r="U214" i="12"/>
  <c r="S277" i="12"/>
  <c r="I277" i="12" s="1"/>
  <c r="J277" i="12" s="1"/>
  <c r="K277" i="12" s="1"/>
  <c r="T277" i="12" s="1"/>
  <c r="V277" i="12" s="1"/>
  <c r="U305" i="12"/>
  <c r="S398" i="12"/>
  <c r="I398" i="12" s="1"/>
  <c r="J398" i="12" s="1"/>
  <c r="K398" i="12" s="1"/>
  <c r="T398" i="12" s="1"/>
  <c r="V398" i="12" s="1"/>
  <c r="U399" i="12"/>
  <c r="K415" i="12" l="1"/>
  <c r="G63" i="12"/>
  <c r="G399" i="12"/>
  <c r="I392" i="12"/>
  <c r="J392" i="12" s="1"/>
  <c r="K392" i="12" s="1"/>
  <c r="T392" i="12" s="1"/>
  <c r="V392" i="12" s="1"/>
  <c r="G305" i="12"/>
  <c r="I236" i="12"/>
  <c r="J236" i="12" s="1"/>
  <c r="K236" i="12" s="1"/>
  <c r="T236" i="12" s="1"/>
  <c r="V236" i="12" s="1"/>
  <c r="I203" i="12"/>
  <c r="J203" i="12" s="1"/>
  <c r="K203" i="12" s="1"/>
  <c r="T203" i="12" s="1"/>
  <c r="V203" i="12" s="1"/>
  <c r="G277" i="12"/>
  <c r="G398" i="12"/>
  <c r="I411" i="12"/>
  <c r="J411" i="12" s="1"/>
  <c r="K411" i="12" s="1"/>
  <c r="T411" i="12" s="1"/>
  <c r="V411" i="12" s="1"/>
  <c r="I214" i="12"/>
  <c r="J214" i="12" s="1"/>
  <c r="K214" i="12" s="1"/>
  <c r="T214" i="12" s="1"/>
  <c r="V214" i="12" s="1"/>
  <c r="T415" i="12" l="1"/>
  <c r="M396" i="12"/>
  <c r="H396" i="12"/>
  <c r="M395" i="12"/>
  <c r="H395" i="12"/>
  <c r="M353" i="12"/>
  <c r="H353" i="12"/>
  <c r="M190" i="12"/>
  <c r="H190" i="12"/>
  <c r="M158" i="12"/>
  <c r="H158" i="12"/>
  <c r="M47" i="12"/>
  <c r="H47" i="12"/>
  <c r="V415" i="12" l="1"/>
  <c r="U158" i="12"/>
  <c r="U47" i="12"/>
  <c r="U190" i="12"/>
  <c r="U396" i="12"/>
  <c r="S47" i="12"/>
  <c r="G47" i="12" s="1"/>
  <c r="S190" i="12"/>
  <c r="I190" i="12" s="1"/>
  <c r="J190" i="12" s="1"/>
  <c r="K190" i="12" s="1"/>
  <c r="T190" i="12" s="1"/>
  <c r="V190" i="12" s="1"/>
  <c r="S396" i="12"/>
  <c r="G396" i="12" s="1"/>
  <c r="S158" i="12"/>
  <c r="G158" i="12" s="1"/>
  <c r="S395" i="12"/>
  <c r="G395" i="12" s="1"/>
  <c r="U353" i="12"/>
  <c r="S353" i="12"/>
  <c r="G353" i="12" s="1"/>
  <c r="U395" i="12"/>
  <c r="M327" i="12"/>
  <c r="H327" i="12"/>
  <c r="M272" i="12"/>
  <c r="H272" i="12"/>
  <c r="M64" i="12"/>
  <c r="H64" i="12"/>
  <c r="M338" i="12"/>
  <c r="H338" i="12"/>
  <c r="I353" i="12" l="1"/>
  <c r="J353" i="12" s="1"/>
  <c r="K353" i="12" s="1"/>
  <c r="T353" i="12" s="1"/>
  <c r="V353" i="12" s="1"/>
  <c r="I158" i="12"/>
  <c r="J158" i="12" s="1"/>
  <c r="K158" i="12" s="1"/>
  <c r="T158" i="12" s="1"/>
  <c r="V158" i="12" s="1"/>
  <c r="G190" i="12"/>
  <c r="I47" i="12"/>
  <c r="J47" i="12" s="1"/>
  <c r="K47" i="12" s="1"/>
  <c r="T47" i="12" s="1"/>
  <c r="V47" i="12" s="1"/>
  <c r="I395" i="12"/>
  <c r="J395" i="12" s="1"/>
  <c r="K395" i="12" s="1"/>
  <c r="T395" i="12" s="1"/>
  <c r="V395" i="12" s="1"/>
  <c r="I396" i="12"/>
  <c r="J396" i="12" s="1"/>
  <c r="K396" i="12" s="1"/>
  <c r="T396" i="12" s="1"/>
  <c r="V396" i="12" s="1"/>
  <c r="S272" i="12"/>
  <c r="I272" i="12" s="1"/>
  <c r="J272" i="12" s="1"/>
  <c r="K272" i="12" s="1"/>
  <c r="T272" i="12" s="1"/>
  <c r="V272" i="12" s="1"/>
  <c r="S64" i="12"/>
  <c r="G64" i="12" s="1"/>
  <c r="U64" i="12"/>
  <c r="S327" i="12"/>
  <c r="G327" i="12" s="1"/>
  <c r="S338" i="12"/>
  <c r="G338" i="12" s="1"/>
  <c r="U327" i="12"/>
  <c r="U338" i="12"/>
  <c r="U272" i="12"/>
  <c r="G272" i="12" l="1"/>
  <c r="I327" i="12"/>
  <c r="J327" i="12" s="1"/>
  <c r="K327" i="12" s="1"/>
  <c r="T327" i="12" s="1"/>
  <c r="V327" i="12" s="1"/>
  <c r="I338" i="12"/>
  <c r="J338" i="12" s="1"/>
  <c r="K338" i="12" s="1"/>
  <c r="T338" i="12" s="1"/>
  <c r="V338" i="12" s="1"/>
  <c r="I64" i="12"/>
  <c r="J64" i="12" s="1"/>
  <c r="K64" i="12" s="1"/>
  <c r="T64" i="12" s="1"/>
  <c r="V64" i="12" s="1"/>
  <c r="K176" i="12" l="1"/>
  <c r="H173" i="12" l="1"/>
  <c r="M173" i="12"/>
  <c r="M385" i="12"/>
  <c r="H385" i="12"/>
  <c r="M373" i="12"/>
  <c r="H373" i="12"/>
  <c r="M312" i="12"/>
  <c r="H312" i="12"/>
  <c r="M311" i="12"/>
  <c r="H311" i="12"/>
  <c r="M299" i="12"/>
  <c r="H299" i="12"/>
  <c r="M287" i="12"/>
  <c r="H287" i="12"/>
  <c r="M251" i="12"/>
  <c r="H251" i="12"/>
  <c r="M234" i="12"/>
  <c r="H234" i="12"/>
  <c r="M223" i="12"/>
  <c r="H223" i="12"/>
  <c r="M215" i="12"/>
  <c r="H215" i="12"/>
  <c r="M205" i="12"/>
  <c r="H205" i="12"/>
  <c r="M204" i="12"/>
  <c r="H204" i="12"/>
  <c r="M183" i="12"/>
  <c r="H183" i="12"/>
  <c r="M180" i="12"/>
  <c r="H180" i="12"/>
  <c r="M175" i="12"/>
  <c r="H175" i="12"/>
  <c r="M149" i="12"/>
  <c r="H149" i="12"/>
  <c r="M147" i="12"/>
  <c r="H147" i="12"/>
  <c r="M138" i="12"/>
  <c r="H138" i="12"/>
  <c r="M127" i="12"/>
  <c r="H127" i="12"/>
  <c r="M115" i="12"/>
  <c r="H115" i="12"/>
  <c r="M34" i="12"/>
  <c r="H34" i="12"/>
  <c r="M26" i="12"/>
  <c r="H26" i="12"/>
  <c r="S312" i="12" l="1"/>
  <c r="I312" i="12" s="1"/>
  <c r="J312" i="12" s="1"/>
  <c r="U173" i="12"/>
  <c r="S173" i="12"/>
  <c r="G173" i="12" s="1"/>
  <c r="S204" i="12"/>
  <c r="G204" i="12" s="1"/>
  <c r="S299" i="12"/>
  <c r="I299" i="12" s="1"/>
  <c r="J299" i="12" s="1"/>
  <c r="S287" i="12"/>
  <c r="G287" i="12" s="1"/>
  <c r="U34" i="12"/>
  <c r="U127" i="12"/>
  <c r="U147" i="12"/>
  <c r="U175" i="12"/>
  <c r="U183" i="12"/>
  <c r="S311" i="12"/>
  <c r="G311" i="12" s="1"/>
  <c r="S180" i="12"/>
  <c r="G180" i="12" s="1"/>
  <c r="U205" i="12"/>
  <c r="U223" i="12"/>
  <c r="U251" i="12"/>
  <c r="S385" i="12"/>
  <c r="G385" i="12" s="1"/>
  <c r="U149" i="12"/>
  <c r="U204" i="12"/>
  <c r="S215" i="12"/>
  <c r="G215" i="12" s="1"/>
  <c r="S234" i="12"/>
  <c r="G234" i="12" s="1"/>
  <c r="U299" i="12"/>
  <c r="U312" i="12"/>
  <c r="U385" i="12"/>
  <c r="S34" i="12"/>
  <c r="I34" i="12" s="1"/>
  <c r="J34" i="12" s="1"/>
  <c r="S127" i="12"/>
  <c r="G127" i="12" s="1"/>
  <c r="S147" i="12"/>
  <c r="I147" i="12" s="1"/>
  <c r="J147" i="12" s="1"/>
  <c r="S175" i="12"/>
  <c r="G175" i="12" s="1"/>
  <c r="S183" i="12"/>
  <c r="I183" i="12" s="1"/>
  <c r="J183" i="12" s="1"/>
  <c r="U287" i="12"/>
  <c r="S373" i="12"/>
  <c r="G373" i="12" s="1"/>
  <c r="S115" i="12"/>
  <c r="G115" i="12" s="1"/>
  <c r="S138" i="12"/>
  <c r="I138" i="12" s="1"/>
  <c r="J138" i="12" s="1"/>
  <c r="U180" i="12"/>
  <c r="U234" i="12"/>
  <c r="S205" i="12"/>
  <c r="I205" i="12" s="1"/>
  <c r="J205" i="12" s="1"/>
  <c r="S251" i="12"/>
  <c r="G251" i="12" s="1"/>
  <c r="U373" i="12"/>
  <c r="S26" i="12"/>
  <c r="G26" i="12" s="1"/>
  <c r="S149" i="12"/>
  <c r="I149" i="12" s="1"/>
  <c r="J149" i="12" s="1"/>
  <c r="S223" i="12"/>
  <c r="I223" i="12" s="1"/>
  <c r="J223" i="12" s="1"/>
  <c r="U26" i="12"/>
  <c r="U115" i="12"/>
  <c r="U138" i="12"/>
  <c r="U215" i="12"/>
  <c r="U311" i="12"/>
  <c r="G312" i="12"/>
  <c r="I173" i="12" l="1"/>
  <c r="J173" i="12" s="1"/>
  <c r="K173" i="12" s="1"/>
  <c r="T173" i="12" s="1"/>
  <c r="V173" i="12" s="1"/>
  <c r="I204" i="12"/>
  <c r="J204" i="12" s="1"/>
  <c r="K204" i="12" s="1"/>
  <c r="T204" i="12" s="1"/>
  <c r="V204" i="12" s="1"/>
  <c r="I127" i="12"/>
  <c r="J127" i="12" s="1"/>
  <c r="K127" i="12" s="1"/>
  <c r="T127" i="12" s="1"/>
  <c r="V127" i="12" s="1"/>
  <c r="K223" i="12"/>
  <c r="T223" i="12" s="1"/>
  <c r="V223" i="12" s="1"/>
  <c r="K147" i="12"/>
  <c r="T147" i="12" s="1"/>
  <c r="V147" i="12" s="1"/>
  <c r="K299" i="12"/>
  <c r="T299" i="12" s="1"/>
  <c r="V299" i="12" s="1"/>
  <c r="K312" i="12"/>
  <c r="T312" i="12" s="1"/>
  <c r="V312" i="12" s="1"/>
  <c r="G138" i="12"/>
  <c r="K149" i="12"/>
  <c r="T149" i="12" s="1"/>
  <c r="V149" i="12" s="1"/>
  <c r="K205" i="12"/>
  <c r="T205" i="12" s="1"/>
  <c r="V205" i="12" s="1"/>
  <c r="K138" i="12"/>
  <c r="T138" i="12" s="1"/>
  <c r="V138" i="12" s="1"/>
  <c r="K183" i="12"/>
  <c r="T183" i="12" s="1"/>
  <c r="V183" i="12" s="1"/>
  <c r="K34" i="12"/>
  <c r="T34" i="12" s="1"/>
  <c r="V34" i="12" s="1"/>
  <c r="G299" i="12"/>
  <c r="G147" i="12"/>
  <c r="I373" i="12"/>
  <c r="J373" i="12" s="1"/>
  <c r="I175" i="12"/>
  <c r="J175" i="12" s="1"/>
  <c r="I234" i="12"/>
  <c r="J234" i="12" s="1"/>
  <c r="I180" i="12"/>
  <c r="J180" i="12" s="1"/>
  <c r="K180" i="12" s="1"/>
  <c r="I287" i="12"/>
  <c r="J287" i="12" s="1"/>
  <c r="I385" i="12"/>
  <c r="J385" i="12" s="1"/>
  <c r="G183" i="12"/>
  <c r="I26" i="12"/>
  <c r="J26" i="12" s="1"/>
  <c r="G34" i="12"/>
  <c r="I311" i="12"/>
  <c r="J311" i="12" s="1"/>
  <c r="I251" i="12"/>
  <c r="J251" i="12" s="1"/>
  <c r="K251" i="12" s="1"/>
  <c r="I215" i="12"/>
  <c r="J215" i="12" s="1"/>
  <c r="I115" i="12"/>
  <c r="J115" i="12" s="1"/>
  <c r="G223" i="12"/>
  <c r="G205" i="12"/>
  <c r="G149" i="12"/>
  <c r="M295" i="12"/>
  <c r="H295" i="12"/>
  <c r="M21" i="12"/>
  <c r="H21" i="12"/>
  <c r="K287" i="12" l="1"/>
  <c r="T287" i="12" s="1"/>
  <c r="V287" i="12" s="1"/>
  <c r="K215" i="12"/>
  <c r="T215" i="12" s="1"/>
  <c r="V215" i="12" s="1"/>
  <c r="K26" i="12"/>
  <c r="T26" i="12" s="1"/>
  <c r="V26" i="12" s="1"/>
  <c r="K373" i="12"/>
  <c r="T373" i="12" s="1"/>
  <c r="V373" i="12" s="1"/>
  <c r="K115" i="12"/>
  <c r="T115" i="12" s="1"/>
  <c r="V115" i="12" s="1"/>
  <c r="K175" i="12"/>
  <c r="T175" i="12" s="1"/>
  <c r="V175" i="12" s="1"/>
  <c r="K234" i="12"/>
  <c r="T234" i="12" s="1"/>
  <c r="V234" i="12" s="1"/>
  <c r="K311" i="12"/>
  <c r="T311" i="12" s="1"/>
  <c r="V311" i="12" s="1"/>
  <c r="K385" i="12"/>
  <c r="T385" i="12" s="1"/>
  <c r="V385" i="12" s="1"/>
  <c r="T251" i="12"/>
  <c r="V251" i="12" s="1"/>
  <c r="T180" i="12"/>
  <c r="V180" i="12" s="1"/>
  <c r="S295" i="12"/>
  <c r="I295" i="12" s="1"/>
  <c r="J295" i="12" s="1"/>
  <c r="S21" i="12"/>
  <c r="G21" i="12" s="1"/>
  <c r="U295" i="12"/>
  <c r="U21" i="12"/>
  <c r="K295" i="12" l="1"/>
  <c r="T295" i="12" s="1"/>
  <c r="V295" i="12" s="1"/>
  <c r="G295" i="12"/>
  <c r="I21" i="12"/>
  <c r="J21" i="12" s="1"/>
  <c r="M369" i="12"/>
  <c r="H369" i="12"/>
  <c r="M316" i="12"/>
  <c r="H316" i="12"/>
  <c r="M304" i="12"/>
  <c r="H304" i="12"/>
  <c r="M276" i="12"/>
  <c r="H276" i="12"/>
  <c r="M218" i="12"/>
  <c r="H218" i="12"/>
  <c r="M117" i="12"/>
  <c r="H117" i="12"/>
  <c r="M65" i="12"/>
  <c r="H65" i="12"/>
  <c r="K21" i="12" l="1"/>
  <c r="T21" i="12" s="1"/>
  <c r="V21" i="12" s="1"/>
  <c r="U117" i="12"/>
  <c r="U276" i="12"/>
  <c r="U316" i="12"/>
  <c r="S369" i="12"/>
  <c r="G369" i="12" s="1"/>
  <c r="S276" i="12"/>
  <c r="G276" i="12" s="1"/>
  <c r="S316" i="12"/>
  <c r="I316" i="12" s="1"/>
  <c r="J316" i="12" s="1"/>
  <c r="S65" i="12"/>
  <c r="G65" i="12" s="1"/>
  <c r="S218" i="12"/>
  <c r="I218" i="12" s="1"/>
  <c r="J218" i="12" s="1"/>
  <c r="S304" i="12"/>
  <c r="I304" i="12" s="1"/>
  <c r="J304" i="12" s="1"/>
  <c r="S117" i="12"/>
  <c r="G117" i="12" s="1"/>
  <c r="U304" i="12"/>
  <c r="U218" i="12"/>
  <c r="U65" i="12"/>
  <c r="U369" i="12"/>
  <c r="G316" i="12" l="1"/>
  <c r="K218" i="12"/>
  <c r="T218" i="12" s="1"/>
  <c r="V218" i="12" s="1"/>
  <c r="K316" i="12"/>
  <c r="T316" i="12" s="1"/>
  <c r="V316" i="12" s="1"/>
  <c r="K304" i="12"/>
  <c r="T304" i="12" s="1"/>
  <c r="V304" i="12" s="1"/>
  <c r="I276" i="12"/>
  <c r="J276" i="12" s="1"/>
  <c r="G304" i="12"/>
  <c r="G218" i="12"/>
  <c r="I369" i="12"/>
  <c r="J369" i="12" s="1"/>
  <c r="I65" i="12"/>
  <c r="J65" i="12" s="1"/>
  <c r="I117" i="12"/>
  <c r="J117" i="12" s="1"/>
  <c r="M381" i="12"/>
  <c r="H381" i="12"/>
  <c r="M363" i="12"/>
  <c r="H363" i="12"/>
  <c r="M285" i="12"/>
  <c r="H285" i="12"/>
  <c r="M232" i="12"/>
  <c r="H232" i="12"/>
  <c r="M220" i="12"/>
  <c r="H220" i="12"/>
  <c r="M143" i="12"/>
  <c r="H143" i="12"/>
  <c r="M109" i="12"/>
  <c r="H109" i="12"/>
  <c r="M81" i="12"/>
  <c r="H81" i="12"/>
  <c r="M18" i="12"/>
  <c r="H18" i="12"/>
  <c r="M9" i="12"/>
  <c r="H9" i="12"/>
  <c r="K117" i="12" l="1"/>
  <c r="T117" i="12" s="1"/>
  <c r="V117" i="12" s="1"/>
  <c r="K65" i="12"/>
  <c r="T65" i="12" s="1"/>
  <c r="V65" i="12" s="1"/>
  <c r="K276" i="12"/>
  <c r="T276" i="12" s="1"/>
  <c r="V276" i="12" s="1"/>
  <c r="K369" i="12"/>
  <c r="T369" i="12" s="1"/>
  <c r="V369" i="12" s="1"/>
  <c r="S81" i="12"/>
  <c r="I81" i="12" s="1"/>
  <c r="J81" i="12" s="1"/>
  <c r="S143" i="12"/>
  <c r="G143" i="12" s="1"/>
  <c r="S232" i="12"/>
  <c r="I232" i="12" s="1"/>
  <c r="J232" i="12" s="1"/>
  <c r="S109" i="12"/>
  <c r="G109" i="12" s="1"/>
  <c r="S9" i="12"/>
  <c r="U363" i="12"/>
  <c r="U18" i="12"/>
  <c r="U109" i="12"/>
  <c r="U285" i="12"/>
  <c r="S363" i="12"/>
  <c r="I363" i="12" s="1"/>
  <c r="J363" i="12" s="1"/>
  <c r="U220" i="12"/>
  <c r="S381" i="12"/>
  <c r="G381" i="12" s="1"/>
  <c r="U143" i="12"/>
  <c r="S220" i="12"/>
  <c r="I220" i="12" s="1"/>
  <c r="J220" i="12" s="1"/>
  <c r="S285" i="12"/>
  <c r="G285" i="12" s="1"/>
  <c r="S18" i="12"/>
  <c r="G18" i="12" s="1"/>
  <c r="U81" i="12"/>
  <c r="U232" i="12"/>
  <c r="U381" i="12"/>
  <c r="I9" i="12" l="1"/>
  <c r="I143" i="12"/>
  <c r="J143" i="12" s="1"/>
  <c r="G9" i="12"/>
  <c r="I109" i="12"/>
  <c r="J109" i="12" s="1"/>
  <c r="K109" i="12" s="1"/>
  <c r="T109" i="12" s="1"/>
  <c r="V109" i="12" s="1"/>
  <c r="G81" i="12"/>
  <c r="I285" i="12"/>
  <c r="J285" i="12" s="1"/>
  <c r="K285" i="12" s="1"/>
  <c r="T285" i="12" s="1"/>
  <c r="V285" i="12" s="1"/>
  <c r="K220" i="12"/>
  <c r="T220" i="12" s="1"/>
  <c r="V220" i="12" s="1"/>
  <c r="K363" i="12"/>
  <c r="T363" i="12" s="1"/>
  <c r="V363" i="12" s="1"/>
  <c r="K232" i="12"/>
  <c r="T232" i="12" s="1"/>
  <c r="V232" i="12" s="1"/>
  <c r="K143" i="12"/>
  <c r="T143" i="12" s="1"/>
  <c r="V143" i="12" s="1"/>
  <c r="K81" i="12"/>
  <c r="T81" i="12" s="1"/>
  <c r="V81" i="12" s="1"/>
  <c r="I18" i="12"/>
  <c r="J18" i="12" s="1"/>
  <c r="G232" i="12"/>
  <c r="G363" i="12"/>
  <c r="I381" i="12"/>
  <c r="J381" i="12" s="1"/>
  <c r="G220" i="12"/>
  <c r="J9" i="12" l="1"/>
  <c r="K9" i="12" s="1"/>
  <c r="K381" i="12"/>
  <c r="T381" i="12" s="1"/>
  <c r="V381" i="12" s="1"/>
  <c r="K18" i="12"/>
  <c r="T18" i="12" s="1"/>
  <c r="V18" i="12" s="1"/>
  <c r="M231" i="12" l="1"/>
  <c r="H231" i="12"/>
  <c r="M360" i="12"/>
  <c r="H360" i="12"/>
  <c r="M282" i="12"/>
  <c r="H282" i="12"/>
  <c r="M240" i="12"/>
  <c r="H240" i="12"/>
  <c r="M99" i="12"/>
  <c r="H99" i="12"/>
  <c r="M54" i="12"/>
  <c r="H54" i="12"/>
  <c r="T9" i="12" l="1"/>
  <c r="S231" i="12"/>
  <c r="G231" i="12" s="1"/>
  <c r="U282" i="12"/>
  <c r="U360" i="12"/>
  <c r="U231" i="12"/>
  <c r="S240" i="12"/>
  <c r="G240" i="12" s="1"/>
  <c r="U99" i="12"/>
  <c r="S360" i="12"/>
  <c r="G360" i="12" s="1"/>
  <c r="S54" i="12"/>
  <c r="G54" i="12" s="1"/>
  <c r="U240" i="12"/>
  <c r="S282" i="12"/>
  <c r="I282" i="12" s="1"/>
  <c r="J282" i="12" s="1"/>
  <c r="U54" i="12"/>
  <c r="S99" i="12"/>
  <c r="I99" i="12" s="1"/>
  <c r="J99" i="12" s="1"/>
  <c r="V9" i="12" l="1"/>
  <c r="I231" i="12"/>
  <c r="J231" i="12" s="1"/>
  <c r="K231" i="12" s="1"/>
  <c r="T231" i="12" s="1"/>
  <c r="V231" i="12" s="1"/>
  <c r="K282" i="12"/>
  <c r="T282" i="12" s="1"/>
  <c r="V282" i="12" s="1"/>
  <c r="K99" i="12"/>
  <c r="T99" i="12" s="1"/>
  <c r="V99" i="12" s="1"/>
  <c r="G99" i="12"/>
  <c r="G282" i="12"/>
  <c r="I240" i="12"/>
  <c r="J240" i="12" s="1"/>
  <c r="I360" i="12"/>
  <c r="J360" i="12" s="1"/>
  <c r="I54" i="12"/>
  <c r="J54" i="12" s="1"/>
  <c r="M439" i="12"/>
  <c r="H439" i="12"/>
  <c r="M433" i="12"/>
  <c r="H433" i="12"/>
  <c r="M418" i="12"/>
  <c r="H418" i="12"/>
  <c r="M416" i="12"/>
  <c r="H416" i="12"/>
  <c r="M413" i="12"/>
  <c r="H413" i="12"/>
  <c r="M380" i="12"/>
  <c r="H380" i="12"/>
  <c r="M372" i="12"/>
  <c r="H372" i="12"/>
  <c r="M367" i="12"/>
  <c r="H367" i="12"/>
  <c r="M361" i="12"/>
  <c r="H361" i="12"/>
  <c r="M342" i="12"/>
  <c r="H342" i="12"/>
  <c r="M331" i="12"/>
  <c r="H331" i="12"/>
  <c r="M314" i="12"/>
  <c r="H314" i="12"/>
  <c r="M297" i="12"/>
  <c r="H297" i="12"/>
  <c r="M271" i="12"/>
  <c r="H271" i="12"/>
  <c r="M221" i="12"/>
  <c r="H221" i="12"/>
  <c r="M196" i="12"/>
  <c r="H196" i="12"/>
  <c r="M161" i="12"/>
  <c r="H161" i="12"/>
  <c r="M134" i="12"/>
  <c r="H134" i="12"/>
  <c r="M103" i="12"/>
  <c r="H103" i="12"/>
  <c r="M100" i="12"/>
  <c r="H100" i="12"/>
  <c r="M86" i="12"/>
  <c r="H86" i="12"/>
  <c r="M85" i="12"/>
  <c r="H85" i="12"/>
  <c r="M77" i="12"/>
  <c r="H77" i="12"/>
  <c r="M75" i="12"/>
  <c r="H75" i="12"/>
  <c r="M14" i="12"/>
  <c r="H14" i="12"/>
  <c r="K54" i="12" l="1"/>
  <c r="T54" i="12" s="1"/>
  <c r="V54" i="12" s="1"/>
  <c r="K360" i="12"/>
  <c r="T360" i="12" s="1"/>
  <c r="V360" i="12" s="1"/>
  <c r="K240" i="12"/>
  <c r="T240" i="12" s="1"/>
  <c r="V240" i="12" s="1"/>
  <c r="S372" i="12"/>
  <c r="G372" i="12" s="1"/>
  <c r="S314" i="12"/>
  <c r="I314" i="12" s="1"/>
  <c r="J314" i="12" s="1"/>
  <c r="S342" i="12"/>
  <c r="I342" i="12" s="1"/>
  <c r="J342" i="12" s="1"/>
  <c r="S100" i="12"/>
  <c r="G100" i="12" s="1"/>
  <c r="S380" i="12"/>
  <c r="I380" i="12" s="1"/>
  <c r="J380" i="12" s="1"/>
  <c r="U221" i="12"/>
  <c r="S75" i="12"/>
  <c r="G75" i="12" s="1"/>
  <c r="S77" i="12"/>
  <c r="I77" i="12" s="1"/>
  <c r="J77" i="12" s="1"/>
  <c r="U103" i="12"/>
  <c r="S161" i="12"/>
  <c r="G161" i="12" s="1"/>
  <c r="U342" i="12"/>
  <c r="S361" i="12"/>
  <c r="G361" i="12" s="1"/>
  <c r="U367" i="12"/>
  <c r="S418" i="12"/>
  <c r="G418" i="12" s="1"/>
  <c r="S439" i="12"/>
  <c r="G439" i="12" s="1"/>
  <c r="U75" i="12"/>
  <c r="S85" i="12"/>
  <c r="G85" i="12" s="1"/>
  <c r="U361" i="12"/>
  <c r="U134" i="12"/>
  <c r="S221" i="12"/>
  <c r="I221" i="12" s="1"/>
  <c r="J221" i="12" s="1"/>
  <c r="U297" i="12"/>
  <c r="U413" i="12"/>
  <c r="U372" i="12"/>
  <c r="S14" i="12"/>
  <c r="G14" i="12" s="1"/>
  <c r="U14" i="12"/>
  <c r="U77" i="12"/>
  <c r="U86" i="12"/>
  <c r="U161" i="12"/>
  <c r="S196" i="12"/>
  <c r="G196" i="12" s="1"/>
  <c r="U271" i="12"/>
  <c r="S297" i="12"/>
  <c r="G297" i="12" s="1"/>
  <c r="U314" i="12"/>
  <c r="U331" i="12"/>
  <c r="U380" i="12"/>
  <c r="S413" i="12"/>
  <c r="G413" i="12" s="1"/>
  <c r="U416" i="12"/>
  <c r="U433" i="12"/>
  <c r="U85" i="12"/>
  <c r="S103" i="12"/>
  <c r="I103" i="12" s="1"/>
  <c r="J103" i="12" s="1"/>
  <c r="U196" i="12"/>
  <c r="S416" i="12"/>
  <c r="I416" i="12" s="1"/>
  <c r="J416" i="12" s="1"/>
  <c r="U439" i="12"/>
  <c r="U100" i="12"/>
  <c r="U418" i="12"/>
  <c r="S86" i="12"/>
  <c r="S331" i="12"/>
  <c r="S433" i="12"/>
  <c r="S134" i="12"/>
  <c r="S271" i="12"/>
  <c r="S367" i="12"/>
  <c r="M216" i="12"/>
  <c r="H216" i="12"/>
  <c r="M42" i="12"/>
  <c r="H42" i="12"/>
  <c r="I372" i="12" l="1"/>
  <c r="J372" i="12" s="1"/>
  <c r="K372" i="12" s="1"/>
  <c r="T372" i="12" s="1"/>
  <c r="V372" i="12" s="1"/>
  <c r="K380" i="12"/>
  <c r="T380" i="12" s="1"/>
  <c r="V380" i="12" s="1"/>
  <c r="K103" i="12"/>
  <c r="T103" i="12" s="1"/>
  <c r="V103" i="12" s="1"/>
  <c r="K416" i="12"/>
  <c r="T416" i="12" s="1"/>
  <c r="V416" i="12" s="1"/>
  <c r="K314" i="12"/>
  <c r="T314" i="12" s="1"/>
  <c r="V314" i="12" s="1"/>
  <c r="K221" i="12"/>
  <c r="T221" i="12" s="1"/>
  <c r="V221" i="12" s="1"/>
  <c r="K77" i="12"/>
  <c r="T77" i="12" s="1"/>
  <c r="V77" i="12" s="1"/>
  <c r="K342" i="12"/>
  <c r="T342" i="12" s="1"/>
  <c r="V342" i="12" s="1"/>
  <c r="U216" i="12"/>
  <c r="I418" i="12"/>
  <c r="J418" i="12" s="1"/>
  <c r="I161" i="12"/>
  <c r="J161" i="12" s="1"/>
  <c r="I196" i="12"/>
  <c r="J196" i="12" s="1"/>
  <c r="I85" i="12"/>
  <c r="J85" i="12" s="1"/>
  <c r="I75" i="12"/>
  <c r="J75" i="12" s="1"/>
  <c r="I100" i="12"/>
  <c r="J100" i="12" s="1"/>
  <c r="G314" i="12"/>
  <c r="G342" i="12"/>
  <c r="G380" i="12"/>
  <c r="I413" i="12"/>
  <c r="J413" i="12" s="1"/>
  <c r="I14" i="12"/>
  <c r="J14" i="12" s="1"/>
  <c r="G221" i="12"/>
  <c r="I361" i="12"/>
  <c r="J361" i="12" s="1"/>
  <c r="G103" i="12"/>
  <c r="I297" i="12"/>
  <c r="J297" i="12" s="1"/>
  <c r="G77" i="12"/>
  <c r="I439" i="12"/>
  <c r="J439" i="12" s="1"/>
  <c r="G416" i="12"/>
  <c r="I86" i="12"/>
  <c r="J86" i="12" s="1"/>
  <c r="G86" i="12"/>
  <c r="I331" i="12"/>
  <c r="J331" i="12" s="1"/>
  <c r="G331" i="12"/>
  <c r="I367" i="12"/>
  <c r="J367" i="12" s="1"/>
  <c r="G367" i="12"/>
  <c r="I271" i="12"/>
  <c r="J271" i="12" s="1"/>
  <c r="G271" i="12"/>
  <c r="I134" i="12"/>
  <c r="J134" i="12" s="1"/>
  <c r="G134" i="12"/>
  <c r="I433" i="12"/>
  <c r="J433" i="12" s="1"/>
  <c r="G433" i="12"/>
  <c r="S216" i="12"/>
  <c r="G216" i="12" s="1"/>
  <c r="S42" i="12"/>
  <c r="I42" i="12" s="1"/>
  <c r="J42" i="12" s="1"/>
  <c r="U42" i="12"/>
  <c r="K196" i="12" l="1"/>
  <c r="T196" i="12" s="1"/>
  <c r="V196" i="12" s="1"/>
  <c r="K42" i="12"/>
  <c r="T42" i="12" s="1"/>
  <c r="V42" i="12" s="1"/>
  <c r="K14" i="12"/>
  <c r="T14" i="12" s="1"/>
  <c r="V14" i="12" s="1"/>
  <c r="K75" i="12"/>
  <c r="T75" i="12" s="1"/>
  <c r="V75" i="12" s="1"/>
  <c r="K161" i="12"/>
  <c r="T161" i="12" s="1"/>
  <c r="V161" i="12" s="1"/>
  <c r="K271" i="12"/>
  <c r="T271" i="12" s="1"/>
  <c r="V271" i="12" s="1"/>
  <c r="K331" i="12"/>
  <c r="T331" i="12" s="1"/>
  <c r="V331" i="12" s="1"/>
  <c r="K439" i="12"/>
  <c r="T439" i="12" s="1"/>
  <c r="V439" i="12" s="1"/>
  <c r="K413" i="12"/>
  <c r="T413" i="12" s="1"/>
  <c r="V413" i="12" s="1"/>
  <c r="K85" i="12"/>
  <c r="T85" i="12" s="1"/>
  <c r="V85" i="12" s="1"/>
  <c r="K418" i="12"/>
  <c r="T418" i="12" s="1"/>
  <c r="V418" i="12" s="1"/>
  <c r="K361" i="12"/>
  <c r="T361" i="12" s="1"/>
  <c r="V361" i="12" s="1"/>
  <c r="K433" i="12"/>
  <c r="T433" i="12" s="1"/>
  <c r="V433" i="12" s="1"/>
  <c r="K134" i="12"/>
  <c r="T134" i="12" s="1"/>
  <c r="V134" i="12" s="1"/>
  <c r="K367" i="12"/>
  <c r="T367" i="12" s="1"/>
  <c r="V367" i="12" s="1"/>
  <c r="K86" i="12"/>
  <c r="T86" i="12" s="1"/>
  <c r="V86" i="12" s="1"/>
  <c r="K297" i="12"/>
  <c r="T297" i="12" s="1"/>
  <c r="V297" i="12" s="1"/>
  <c r="K100" i="12"/>
  <c r="T100" i="12" s="1"/>
  <c r="V100" i="12" s="1"/>
  <c r="G42" i="12"/>
  <c r="I216" i="12"/>
  <c r="J216" i="12" s="1"/>
  <c r="M310" i="12"/>
  <c r="H310" i="12"/>
  <c r="M280" i="12"/>
  <c r="H280" i="12"/>
  <c r="M258" i="12"/>
  <c r="H258" i="12"/>
  <c r="M178" i="12"/>
  <c r="H178" i="12"/>
  <c r="M168" i="12"/>
  <c r="H168" i="12"/>
  <c r="M165" i="12"/>
  <c r="H165" i="12"/>
  <c r="M119" i="12"/>
  <c r="H119" i="12"/>
  <c r="M70" i="12"/>
  <c r="H70" i="12"/>
  <c r="M22" i="12"/>
  <c r="H22" i="12"/>
  <c r="M296" i="12"/>
  <c r="H296" i="12"/>
  <c r="M137" i="12"/>
  <c r="H137" i="12"/>
  <c r="K216" i="12" l="1"/>
  <c r="T216" i="12" s="1"/>
  <c r="V216" i="12" s="1"/>
  <c r="U137" i="12"/>
  <c r="S178" i="12"/>
  <c r="I178" i="12" s="1"/>
  <c r="J178" i="12" s="1"/>
  <c r="U296" i="12"/>
  <c r="S168" i="12"/>
  <c r="I168" i="12" s="1"/>
  <c r="J168" i="12" s="1"/>
  <c r="S258" i="12"/>
  <c r="I258" i="12" s="1"/>
  <c r="J258" i="12" s="1"/>
  <c r="S137" i="12"/>
  <c r="I137" i="12" s="1"/>
  <c r="J137" i="12" s="1"/>
  <c r="S280" i="12"/>
  <c r="I280" i="12" s="1"/>
  <c r="J280" i="12" s="1"/>
  <c r="U119" i="12"/>
  <c r="U165" i="12"/>
  <c r="S310" i="12"/>
  <c r="G310" i="12" s="1"/>
  <c r="S165" i="12"/>
  <c r="G165" i="12" s="1"/>
  <c r="S22" i="12"/>
  <c r="G22" i="12" s="1"/>
  <c r="U310" i="12"/>
  <c r="S296" i="12"/>
  <c r="I296" i="12" s="1"/>
  <c r="J296" i="12" s="1"/>
  <c r="S70" i="12"/>
  <c r="G70" i="12" s="1"/>
  <c r="U280" i="12"/>
  <c r="U22" i="12"/>
  <c r="U168" i="12"/>
  <c r="U258" i="12"/>
  <c r="S119" i="12"/>
  <c r="I119" i="12" s="1"/>
  <c r="J119" i="12" s="1"/>
  <c r="U178" i="12"/>
  <c r="U70" i="12"/>
  <c r="K296" i="12" l="1"/>
  <c r="T296" i="12" s="1"/>
  <c r="V296" i="12" s="1"/>
  <c r="K137" i="12"/>
  <c r="T137" i="12" s="1"/>
  <c r="V137" i="12" s="1"/>
  <c r="K178" i="12"/>
  <c r="T178" i="12" s="1"/>
  <c r="V178" i="12" s="1"/>
  <c r="K258" i="12"/>
  <c r="T258" i="12" s="1"/>
  <c r="V258" i="12" s="1"/>
  <c r="K119" i="12"/>
  <c r="T119" i="12" s="1"/>
  <c r="V119" i="12" s="1"/>
  <c r="K168" i="12"/>
  <c r="T168" i="12" s="1"/>
  <c r="V168" i="12" s="1"/>
  <c r="K280" i="12"/>
  <c r="T280" i="12" s="1"/>
  <c r="V280" i="12" s="1"/>
  <c r="G137" i="12"/>
  <c r="G178" i="12"/>
  <c r="G168" i="12"/>
  <c r="I22" i="12"/>
  <c r="J22" i="12" s="1"/>
  <c r="I165" i="12"/>
  <c r="J165" i="12" s="1"/>
  <c r="G296" i="12"/>
  <c r="G119" i="12"/>
  <c r="G280" i="12"/>
  <c r="G258" i="12"/>
  <c r="I70" i="12"/>
  <c r="J70" i="12" s="1"/>
  <c r="I310" i="12"/>
  <c r="J310" i="12" s="1"/>
  <c r="K70" i="12" l="1"/>
  <c r="T70" i="12" s="1"/>
  <c r="V70" i="12" s="1"/>
  <c r="K165" i="12"/>
  <c r="T165" i="12" s="1"/>
  <c r="V165" i="12" s="1"/>
  <c r="K22" i="12"/>
  <c r="T22" i="12" s="1"/>
  <c r="V22" i="12" s="1"/>
  <c r="K310" i="12"/>
  <c r="T310" i="12" s="1"/>
  <c r="V310" i="12" s="1"/>
  <c r="C26" i="4"/>
  <c r="C27" i="4"/>
  <c r="H172" i="12"/>
  <c r="M172" i="12"/>
  <c r="U172" i="12" l="1"/>
  <c r="S172" i="12"/>
  <c r="I172" i="12" s="1"/>
  <c r="J172" i="12" s="1"/>
  <c r="K172" i="12" l="1"/>
  <c r="T172" i="12" s="1"/>
  <c r="V172" i="12" s="1"/>
  <c r="G172" i="12"/>
  <c r="M241" i="12" l="1"/>
  <c r="H241" i="12"/>
  <c r="M95" i="12"/>
  <c r="H95" i="12"/>
  <c r="M44" i="12"/>
  <c r="H44" i="12"/>
  <c r="M19" i="12"/>
  <c r="H19" i="12"/>
  <c r="U19" i="12" l="1"/>
  <c r="U95" i="12"/>
  <c r="S95" i="12"/>
  <c r="I95" i="12" s="1"/>
  <c r="J95" i="12" s="1"/>
  <c r="S19" i="12"/>
  <c r="G19" i="12" s="1"/>
  <c r="S44" i="12"/>
  <c r="I44" i="12" s="1"/>
  <c r="J44" i="12" s="1"/>
  <c r="S241" i="12"/>
  <c r="I241" i="12" s="1"/>
  <c r="J241" i="12" s="1"/>
  <c r="U44" i="12"/>
  <c r="U241" i="12"/>
  <c r="G44" i="12" l="1"/>
  <c r="K95" i="12"/>
  <c r="T95" i="12" s="1"/>
  <c r="V95" i="12" s="1"/>
  <c r="K241" i="12"/>
  <c r="T241" i="12" s="1"/>
  <c r="V241" i="12" s="1"/>
  <c r="K44" i="12"/>
  <c r="T44" i="12" s="1"/>
  <c r="V44" i="12" s="1"/>
  <c r="G95" i="12"/>
  <c r="G241" i="12"/>
  <c r="I19" i="12"/>
  <c r="J19" i="12" s="1"/>
  <c r="H210" i="12"/>
  <c r="K19" i="12" l="1"/>
  <c r="T19" i="12" s="1"/>
  <c r="V19" i="12" s="1"/>
  <c r="M408" i="12"/>
  <c r="H408" i="12"/>
  <c r="M210" i="12"/>
  <c r="U408" i="12" l="1"/>
  <c r="S408" i="12"/>
  <c r="G408" i="12" s="1"/>
  <c r="U210" i="12"/>
  <c r="S210" i="12"/>
  <c r="I210" i="12" l="1"/>
  <c r="J210" i="12" s="1"/>
  <c r="G210" i="12"/>
  <c r="I408" i="12"/>
  <c r="J408" i="12" s="1"/>
  <c r="M419" i="12"/>
  <c r="H419" i="12"/>
  <c r="M394" i="12"/>
  <c r="H394" i="12"/>
  <c r="M379" i="12"/>
  <c r="H379" i="12"/>
  <c r="M351" i="12"/>
  <c r="H351" i="12"/>
  <c r="M340" i="12"/>
  <c r="H340" i="12"/>
  <c r="M337" i="12"/>
  <c r="H337" i="12"/>
  <c r="M334" i="12"/>
  <c r="H334" i="12"/>
  <c r="M329" i="12"/>
  <c r="H329" i="12"/>
  <c r="M323" i="12"/>
  <c r="H323" i="12"/>
  <c r="M313" i="12"/>
  <c r="H313" i="12"/>
  <c r="M298" i="12"/>
  <c r="H298" i="12"/>
  <c r="M286" i="12"/>
  <c r="H286" i="12"/>
  <c r="M278" i="12"/>
  <c r="H278" i="12"/>
  <c r="M273" i="12"/>
  <c r="H273" i="12"/>
  <c r="M269" i="12"/>
  <c r="H269" i="12"/>
  <c r="M253" i="12"/>
  <c r="H253" i="12"/>
  <c r="M227" i="12"/>
  <c r="H227" i="12"/>
  <c r="M217" i="12"/>
  <c r="H217" i="12"/>
  <c r="M171" i="12"/>
  <c r="H171" i="12"/>
  <c r="M153" i="12"/>
  <c r="H153" i="12"/>
  <c r="M146" i="12"/>
  <c r="H146" i="12"/>
  <c r="M112" i="12"/>
  <c r="H112" i="12"/>
  <c r="M102" i="12"/>
  <c r="H102" i="12"/>
  <c r="M89" i="12"/>
  <c r="H89" i="12"/>
  <c r="M83" i="12"/>
  <c r="H83" i="12"/>
  <c r="M80" i="12"/>
  <c r="H80" i="12"/>
  <c r="M28" i="12"/>
  <c r="H28" i="12"/>
  <c r="K408" i="12" l="1"/>
  <c r="T408" i="12" s="1"/>
  <c r="V408" i="12" s="1"/>
  <c r="K210" i="12"/>
  <c r="T210" i="12" s="1"/>
  <c r="V210" i="12" s="1"/>
  <c r="S329" i="12"/>
  <c r="G329" i="12" s="1"/>
  <c r="S337" i="12"/>
  <c r="I337" i="12" s="1"/>
  <c r="J337" i="12" s="1"/>
  <c r="S351" i="12"/>
  <c r="G351" i="12" s="1"/>
  <c r="S419" i="12"/>
  <c r="I419" i="12" s="1"/>
  <c r="J419" i="12" s="1"/>
  <c r="S313" i="12"/>
  <c r="I313" i="12" s="1"/>
  <c r="J313" i="12" s="1"/>
  <c r="S278" i="12"/>
  <c r="I278" i="12" s="1"/>
  <c r="J278" i="12" s="1"/>
  <c r="U102" i="12"/>
  <c r="U146" i="12"/>
  <c r="U171" i="12"/>
  <c r="U253" i="12"/>
  <c r="S83" i="12"/>
  <c r="G83" i="12" s="1"/>
  <c r="U286" i="12"/>
  <c r="U28" i="12"/>
  <c r="S89" i="12"/>
  <c r="G89" i="12" s="1"/>
  <c r="S112" i="12"/>
  <c r="G112" i="12" s="1"/>
  <c r="S153" i="12"/>
  <c r="G153" i="12" s="1"/>
  <c r="S217" i="12"/>
  <c r="G217" i="12" s="1"/>
  <c r="S227" i="12"/>
  <c r="G227" i="12" s="1"/>
  <c r="S269" i="12"/>
  <c r="G269" i="12" s="1"/>
  <c r="S273" i="12"/>
  <c r="G273" i="12" s="1"/>
  <c r="U278" i="12"/>
  <c r="U313" i="12"/>
  <c r="S298" i="12"/>
  <c r="I298" i="12" s="1"/>
  <c r="J298" i="12" s="1"/>
  <c r="U80" i="12"/>
  <c r="U298" i="12"/>
  <c r="U323" i="12"/>
  <c r="U334" i="12"/>
  <c r="U340" i="12"/>
  <c r="U379" i="12"/>
  <c r="U394" i="12"/>
  <c r="S28" i="12"/>
  <c r="I28" i="12" s="1"/>
  <c r="J28" i="12" s="1"/>
  <c r="U83" i="12"/>
  <c r="U112" i="12"/>
  <c r="U217" i="12"/>
  <c r="U269" i="12"/>
  <c r="S323" i="12"/>
  <c r="U351" i="12"/>
  <c r="U89" i="12"/>
  <c r="U153" i="12"/>
  <c r="U227" i="12"/>
  <c r="U273" i="12"/>
  <c r="S286" i="12"/>
  <c r="U329" i="12"/>
  <c r="U337" i="12"/>
  <c r="U419" i="12"/>
  <c r="S80" i="12"/>
  <c r="S102" i="12"/>
  <c r="S146" i="12"/>
  <c r="S171" i="12"/>
  <c r="S253" i="12"/>
  <c r="S334" i="12"/>
  <c r="S340" i="12"/>
  <c r="S379" i="12"/>
  <c r="S394" i="12"/>
  <c r="K28" i="12" l="1"/>
  <c r="T28" i="12" s="1"/>
  <c r="V28" i="12" s="1"/>
  <c r="K313" i="12"/>
  <c r="T313" i="12" s="1"/>
  <c r="V313" i="12" s="1"/>
  <c r="K337" i="12"/>
  <c r="T337" i="12" s="1"/>
  <c r="V337" i="12" s="1"/>
  <c r="K298" i="12"/>
  <c r="T298" i="12" s="1"/>
  <c r="V298" i="12" s="1"/>
  <c r="K278" i="12"/>
  <c r="T278" i="12" s="1"/>
  <c r="V278" i="12" s="1"/>
  <c r="K419" i="12"/>
  <c r="T419" i="12" s="1"/>
  <c r="V419" i="12" s="1"/>
  <c r="G419" i="12"/>
  <c r="I329" i="12"/>
  <c r="J329" i="12" s="1"/>
  <c r="G337" i="12"/>
  <c r="I153" i="12"/>
  <c r="J153" i="12" s="1"/>
  <c r="I89" i="12"/>
  <c r="J89" i="12" s="1"/>
  <c r="I351" i="12"/>
  <c r="J351" i="12" s="1"/>
  <c r="I112" i="12"/>
  <c r="J112" i="12" s="1"/>
  <c r="I83" i="12"/>
  <c r="J83" i="12" s="1"/>
  <c r="I269" i="12"/>
  <c r="J269" i="12" s="1"/>
  <c r="I273" i="12"/>
  <c r="J273" i="12" s="1"/>
  <c r="I227" i="12"/>
  <c r="J227" i="12" s="1"/>
  <c r="G313" i="12"/>
  <c r="G278" i="12"/>
  <c r="G28" i="12"/>
  <c r="G298" i="12"/>
  <c r="I217" i="12"/>
  <c r="J217" i="12" s="1"/>
  <c r="I323" i="12"/>
  <c r="J323" i="12" s="1"/>
  <c r="G323" i="12"/>
  <c r="I286" i="12"/>
  <c r="J286" i="12" s="1"/>
  <c r="G286" i="12"/>
  <c r="I334" i="12"/>
  <c r="J334" i="12" s="1"/>
  <c r="G334" i="12"/>
  <c r="I171" i="12"/>
  <c r="J171" i="12" s="1"/>
  <c r="G171" i="12"/>
  <c r="I102" i="12"/>
  <c r="J102" i="12" s="1"/>
  <c r="G102" i="12"/>
  <c r="I379" i="12"/>
  <c r="J379" i="12" s="1"/>
  <c r="G379" i="12"/>
  <c r="I146" i="12"/>
  <c r="J146" i="12" s="1"/>
  <c r="G146" i="12"/>
  <c r="I253" i="12"/>
  <c r="J253" i="12" s="1"/>
  <c r="G253" i="12"/>
  <c r="I80" i="12"/>
  <c r="J80" i="12" s="1"/>
  <c r="G80" i="12"/>
  <c r="I394" i="12"/>
  <c r="J394" i="12" s="1"/>
  <c r="G394" i="12"/>
  <c r="I340" i="12"/>
  <c r="J340" i="12" s="1"/>
  <c r="G340" i="12"/>
  <c r="K340" i="12" l="1"/>
  <c r="T340" i="12" s="1"/>
  <c r="V340" i="12" s="1"/>
  <c r="K80" i="12"/>
  <c r="T80" i="12" s="1"/>
  <c r="V80" i="12" s="1"/>
  <c r="K146" i="12"/>
  <c r="T146" i="12" s="1"/>
  <c r="V146" i="12" s="1"/>
  <c r="K102" i="12"/>
  <c r="T102" i="12" s="1"/>
  <c r="V102" i="12" s="1"/>
  <c r="K334" i="12"/>
  <c r="T334" i="12" s="1"/>
  <c r="V334" i="12" s="1"/>
  <c r="K323" i="12"/>
  <c r="T323" i="12" s="1"/>
  <c r="V323" i="12" s="1"/>
  <c r="K273" i="12"/>
  <c r="T273" i="12" s="1"/>
  <c r="V273" i="12" s="1"/>
  <c r="K153" i="12"/>
  <c r="T153" i="12" s="1"/>
  <c r="V153" i="12" s="1"/>
  <c r="K394" i="12"/>
  <c r="T394" i="12" s="1"/>
  <c r="V394" i="12" s="1"/>
  <c r="K217" i="12"/>
  <c r="T217" i="12" s="1"/>
  <c r="V217" i="12" s="1"/>
  <c r="K269" i="12"/>
  <c r="T269" i="12" s="1"/>
  <c r="V269" i="12" s="1"/>
  <c r="K351" i="12"/>
  <c r="T351" i="12" s="1"/>
  <c r="V351" i="12" s="1"/>
  <c r="K253" i="12"/>
  <c r="T253" i="12" s="1"/>
  <c r="V253" i="12" s="1"/>
  <c r="K379" i="12"/>
  <c r="T379" i="12" s="1"/>
  <c r="V379" i="12" s="1"/>
  <c r="K171" i="12"/>
  <c r="T171" i="12" s="1"/>
  <c r="V171" i="12" s="1"/>
  <c r="K286" i="12"/>
  <c r="T286" i="12" s="1"/>
  <c r="V286" i="12" s="1"/>
  <c r="K83" i="12"/>
  <c r="T83" i="12" s="1"/>
  <c r="V83" i="12" s="1"/>
  <c r="K329" i="12"/>
  <c r="T329" i="12" s="1"/>
  <c r="V329" i="12" s="1"/>
  <c r="K227" i="12"/>
  <c r="T227" i="12" s="1"/>
  <c r="V227" i="12" s="1"/>
  <c r="K112" i="12"/>
  <c r="T112" i="12" s="1"/>
  <c r="V112" i="12" s="1"/>
  <c r="K89" i="12"/>
  <c r="T89" i="12" s="1"/>
  <c r="V89" i="12" s="1"/>
  <c r="M252" i="12" l="1"/>
  <c r="H252" i="12"/>
  <c r="S252" i="12" l="1"/>
  <c r="I252" i="12" s="1"/>
  <c r="J252" i="12" s="1"/>
  <c r="U252" i="12"/>
  <c r="K252" i="12" l="1"/>
  <c r="T252" i="12" s="1"/>
  <c r="V252" i="12" s="1"/>
  <c r="G252" i="12"/>
  <c r="B32" i="4"/>
  <c r="M356" i="12"/>
  <c r="H356" i="12"/>
  <c r="M359" i="12"/>
  <c r="H359" i="12"/>
  <c r="M437" i="12"/>
  <c r="H437" i="12"/>
  <c r="M431" i="12"/>
  <c r="H431" i="12"/>
  <c r="M412" i="12"/>
  <c r="H412" i="12"/>
  <c r="M126" i="12"/>
  <c r="H126" i="12"/>
  <c r="M29" i="12"/>
  <c r="H29" i="12"/>
  <c r="M91" i="12"/>
  <c r="H91" i="12"/>
  <c r="M270" i="12"/>
  <c r="H270" i="12"/>
  <c r="M442" i="12"/>
  <c r="H442" i="12"/>
  <c r="M300" i="12"/>
  <c r="H300" i="12"/>
  <c r="S140" i="12"/>
  <c r="G140" i="12" s="1"/>
  <c r="H140" i="12"/>
  <c r="M378" i="12"/>
  <c r="H378" i="12"/>
  <c r="M325" i="12"/>
  <c r="H325" i="12"/>
  <c r="M283" i="12"/>
  <c r="H283" i="12"/>
  <c r="M333" i="12"/>
  <c r="H333" i="12"/>
  <c r="M59" i="12"/>
  <c r="H59" i="12"/>
  <c r="M50" i="12"/>
  <c r="H50" i="12"/>
  <c r="M284" i="12"/>
  <c r="H284" i="12"/>
  <c r="M49" i="12"/>
  <c r="H49" i="12"/>
  <c r="M358" i="12"/>
  <c r="H358" i="12"/>
  <c r="M266" i="12"/>
  <c r="H266" i="12"/>
  <c r="M255" i="12"/>
  <c r="H255" i="12"/>
  <c r="M249" i="12"/>
  <c r="H249" i="12"/>
  <c r="M66" i="12"/>
  <c r="H66" i="12"/>
  <c r="M193" i="12"/>
  <c r="H193" i="12"/>
  <c r="M199" i="12"/>
  <c r="H199" i="12"/>
  <c r="M246" i="12"/>
  <c r="H246" i="12"/>
  <c r="M52" i="12"/>
  <c r="H52" i="12"/>
  <c r="M349" i="12"/>
  <c r="H349" i="12"/>
  <c r="M404" i="12"/>
  <c r="H404" i="12"/>
  <c r="M397" i="12"/>
  <c r="H397" i="12"/>
  <c r="M382" i="12"/>
  <c r="H382" i="12"/>
  <c r="M366" i="12"/>
  <c r="H366" i="12"/>
  <c r="M364" i="12"/>
  <c r="H364" i="12"/>
  <c r="M357" i="12"/>
  <c r="H357" i="12"/>
  <c r="M267" i="12"/>
  <c r="H267" i="12"/>
  <c r="M294" i="12"/>
  <c r="H294" i="12"/>
  <c r="M290" i="12"/>
  <c r="H290" i="12"/>
  <c r="M289" i="12"/>
  <c r="H289" i="12"/>
  <c r="M260" i="12"/>
  <c r="H260" i="12"/>
  <c r="M101" i="12"/>
  <c r="H101" i="12"/>
  <c r="M247" i="12"/>
  <c r="H247" i="12"/>
  <c r="M43" i="12"/>
  <c r="H43" i="12"/>
  <c r="M438" i="12"/>
  <c r="H438" i="12"/>
  <c r="M387" i="12"/>
  <c r="H387" i="12"/>
  <c r="M332" i="12"/>
  <c r="H332" i="12"/>
  <c r="M435" i="12"/>
  <c r="H435" i="12"/>
  <c r="M410" i="12"/>
  <c r="H410" i="12"/>
  <c r="M189" i="12"/>
  <c r="H189" i="12"/>
  <c r="M192" i="12"/>
  <c r="H192" i="12"/>
  <c r="M339" i="12"/>
  <c r="H339" i="12"/>
  <c r="M200" i="12"/>
  <c r="H200" i="12"/>
  <c r="M275" i="12"/>
  <c r="H275" i="12"/>
  <c r="S132" i="12"/>
  <c r="H132" i="12"/>
  <c r="M238" i="12"/>
  <c r="H238" i="12"/>
  <c r="M129" i="12"/>
  <c r="H129" i="12"/>
  <c r="M142" i="12"/>
  <c r="H142" i="12"/>
  <c r="M90" i="12"/>
  <c r="H90" i="12"/>
  <c r="S176" i="12"/>
  <c r="M68" i="12"/>
  <c r="H68" i="12"/>
  <c r="M123" i="12"/>
  <c r="H123" i="12"/>
  <c r="M144" i="12"/>
  <c r="H144" i="12"/>
  <c r="M328" i="12"/>
  <c r="H328" i="12"/>
  <c r="M263" i="12"/>
  <c r="H263" i="12"/>
  <c r="M302" i="12"/>
  <c r="H302" i="12"/>
  <c r="M250" i="12"/>
  <c r="H250" i="12"/>
  <c r="M228" i="12"/>
  <c r="H228" i="12"/>
  <c r="M46" i="12"/>
  <c r="H46" i="12"/>
  <c r="M322" i="12"/>
  <c r="H322" i="12"/>
  <c r="M335" i="12"/>
  <c r="H335" i="12"/>
  <c r="M15" i="12"/>
  <c r="H15" i="12"/>
  <c r="M226" i="12"/>
  <c r="H226" i="12"/>
  <c r="M184" i="12"/>
  <c r="H184" i="12"/>
  <c r="M406" i="12"/>
  <c r="H406" i="12"/>
  <c r="M93" i="12"/>
  <c r="H93" i="12"/>
  <c r="M174" i="12"/>
  <c r="H174" i="12"/>
  <c r="M78" i="12"/>
  <c r="H78" i="12"/>
  <c r="M154" i="12"/>
  <c r="H154" i="12"/>
  <c r="M152" i="12"/>
  <c r="H152" i="12"/>
  <c r="M233" i="12"/>
  <c r="H233" i="12"/>
  <c r="M96" i="12"/>
  <c r="H96" i="12"/>
  <c r="M92" i="12"/>
  <c r="H92" i="12"/>
  <c r="M69" i="12"/>
  <c r="H69" i="12"/>
  <c r="M60" i="12"/>
  <c r="H60" i="12"/>
  <c r="M376" i="12"/>
  <c r="H376" i="12"/>
  <c r="M133" i="12"/>
  <c r="H133" i="12"/>
  <c r="M33" i="12"/>
  <c r="H33" i="12"/>
  <c r="M23" i="12"/>
  <c r="H23" i="12"/>
  <c r="M256" i="12"/>
  <c r="H256" i="12"/>
  <c r="M51" i="12"/>
  <c r="H51" i="12"/>
  <c r="M160" i="12"/>
  <c r="H160" i="12"/>
  <c r="M315" i="12"/>
  <c r="H315" i="12"/>
  <c r="M301" i="12"/>
  <c r="H301" i="12"/>
  <c r="M39" i="12"/>
  <c r="H39" i="12"/>
  <c r="M213" i="12"/>
  <c r="H213" i="12"/>
  <c r="M159" i="12"/>
  <c r="H159" i="12"/>
  <c r="M208" i="12"/>
  <c r="H208" i="12"/>
  <c r="M401" i="12"/>
  <c r="H401" i="12"/>
  <c r="M17" i="12"/>
  <c r="H17" i="12"/>
  <c r="M365" i="12"/>
  <c r="H365" i="12"/>
  <c r="M348" i="12"/>
  <c r="H348" i="12"/>
  <c r="M186" i="12"/>
  <c r="H186" i="12"/>
  <c r="M229" i="12"/>
  <c r="H229" i="12"/>
  <c r="M104" i="12"/>
  <c r="H104" i="12"/>
  <c r="M150" i="12"/>
  <c r="H150" i="12"/>
  <c r="M440" i="12"/>
  <c r="H440" i="12"/>
  <c r="M79" i="12"/>
  <c r="H79" i="12"/>
  <c r="M425" i="12"/>
  <c r="H425" i="12"/>
  <c r="M422" i="12"/>
  <c r="H422" i="12"/>
  <c r="M145" i="12"/>
  <c r="H145" i="12"/>
  <c r="M347" i="12"/>
  <c r="H347" i="12"/>
  <c r="M374" i="12"/>
  <c r="H374" i="12"/>
  <c r="M128" i="12"/>
  <c r="H128" i="12"/>
  <c r="M281" i="12"/>
  <c r="H281" i="12"/>
  <c r="M12" i="12"/>
  <c r="H12" i="12"/>
  <c r="M76" i="12"/>
  <c r="H76" i="12"/>
  <c r="M319" i="12"/>
  <c r="H319" i="12"/>
  <c r="M62" i="12"/>
  <c r="H62" i="12"/>
  <c r="M235" i="12"/>
  <c r="H235" i="12"/>
  <c r="M48" i="12"/>
  <c r="H48" i="12"/>
  <c r="M237" i="12"/>
  <c r="H237" i="12"/>
  <c r="M207" i="12"/>
  <c r="H207" i="12"/>
  <c r="M303" i="12"/>
  <c r="H303" i="12"/>
  <c r="M222" i="12"/>
  <c r="H222" i="12"/>
  <c r="M219" i="12"/>
  <c r="H219" i="12"/>
  <c r="M262" i="12"/>
  <c r="H262" i="12"/>
  <c r="M436" i="12"/>
  <c r="H436" i="12"/>
  <c r="M293" i="12"/>
  <c r="H293" i="12"/>
  <c r="M336" i="12"/>
  <c r="H336" i="12"/>
  <c r="M391" i="12"/>
  <c r="H391" i="12"/>
  <c r="M370" i="12"/>
  <c r="H370" i="12"/>
  <c r="M36" i="12"/>
  <c r="H36" i="12"/>
  <c r="Q53" i="12"/>
  <c r="P53" i="12"/>
  <c r="P443" i="12" s="1"/>
  <c r="O53" i="12"/>
  <c r="O443" i="12" s="1"/>
  <c r="N53" i="12"/>
  <c r="M53" i="12"/>
  <c r="H53" i="12"/>
  <c r="M242" i="12"/>
  <c r="H242" i="12"/>
  <c r="M198" i="12"/>
  <c r="H198" i="12"/>
  <c r="M393" i="12"/>
  <c r="H393" i="12"/>
  <c r="M384" i="12"/>
  <c r="H384" i="12"/>
  <c r="M188" i="12"/>
  <c r="H188" i="12"/>
  <c r="M130" i="12"/>
  <c r="H130" i="12"/>
  <c r="M111" i="12"/>
  <c r="H111" i="12"/>
  <c r="M58" i="12"/>
  <c r="H58" i="12"/>
  <c r="H443" i="12" l="1"/>
  <c r="M443" i="12"/>
  <c r="B30" i="4" s="1"/>
  <c r="Q443" i="12"/>
  <c r="N443" i="12"/>
  <c r="B31" i="4"/>
  <c r="S406" i="12"/>
  <c r="G406" i="12" s="1"/>
  <c r="S101" i="12"/>
  <c r="G101" i="12" s="1"/>
  <c r="S52" i="12"/>
  <c r="G52" i="12" s="1"/>
  <c r="S246" i="12"/>
  <c r="I246" i="12" s="1"/>
  <c r="J246" i="12" s="1"/>
  <c r="S193" i="12"/>
  <c r="I193" i="12" s="1"/>
  <c r="J193" i="12" s="1"/>
  <c r="S266" i="12"/>
  <c r="G266" i="12" s="1"/>
  <c r="S229" i="12"/>
  <c r="G229" i="12" s="1"/>
  <c r="U275" i="12"/>
  <c r="U249" i="12"/>
  <c r="U186" i="12"/>
  <c r="S228" i="12"/>
  <c r="I228" i="12" s="1"/>
  <c r="J228" i="12" s="1"/>
  <c r="S15" i="12"/>
  <c r="I15" i="12" s="1"/>
  <c r="J15" i="12" s="1"/>
  <c r="S442" i="12"/>
  <c r="I442" i="12" s="1"/>
  <c r="J442" i="12" s="1"/>
  <c r="S36" i="12"/>
  <c r="G36" i="12" s="1"/>
  <c r="S262" i="12"/>
  <c r="I262" i="12" s="1"/>
  <c r="J262" i="12" s="1"/>
  <c r="S186" i="12"/>
  <c r="S213" i="12"/>
  <c r="G213" i="12" s="1"/>
  <c r="S302" i="12"/>
  <c r="I302" i="12" s="1"/>
  <c r="J302" i="12" s="1"/>
  <c r="S128" i="12"/>
  <c r="I128" i="12" s="1"/>
  <c r="J128" i="12" s="1"/>
  <c r="S425" i="12"/>
  <c r="S348" i="12"/>
  <c r="G348" i="12" s="1"/>
  <c r="S23" i="12"/>
  <c r="G23" i="12" s="1"/>
  <c r="S46" i="12"/>
  <c r="G46" i="12" s="1"/>
  <c r="S250" i="12"/>
  <c r="G250" i="12" s="1"/>
  <c r="S200" i="12"/>
  <c r="G200" i="12" s="1"/>
  <c r="U442" i="12"/>
  <c r="S91" i="12"/>
  <c r="I91" i="12" s="1"/>
  <c r="J91" i="12" s="1"/>
  <c r="S437" i="12"/>
  <c r="G437" i="12" s="1"/>
  <c r="S356" i="12"/>
  <c r="G356" i="12" s="1"/>
  <c r="S328" i="12"/>
  <c r="I328" i="12" s="1"/>
  <c r="J328" i="12" s="1"/>
  <c r="U68" i="12"/>
  <c r="S382" i="12"/>
  <c r="G382" i="12" s="1"/>
  <c r="S184" i="12"/>
  <c r="I184" i="12" s="1"/>
  <c r="J184" i="12" s="1"/>
  <c r="U335" i="12"/>
  <c r="S384" i="12"/>
  <c r="I384" i="12" s="1"/>
  <c r="J384" i="12" s="1"/>
  <c r="S242" i="12"/>
  <c r="I242" i="12" s="1"/>
  <c r="J242" i="12" s="1"/>
  <c r="U391" i="12"/>
  <c r="U262" i="12"/>
  <c r="S76" i="12"/>
  <c r="G76" i="12" s="1"/>
  <c r="S33" i="12"/>
  <c r="G33" i="12" s="1"/>
  <c r="S29" i="12"/>
  <c r="I29" i="12" s="1"/>
  <c r="J29" i="12" s="1"/>
  <c r="S96" i="12"/>
  <c r="I96" i="12" s="1"/>
  <c r="J96" i="12" s="1"/>
  <c r="S142" i="12"/>
  <c r="G142" i="12" s="1"/>
  <c r="U59" i="12"/>
  <c r="U384" i="12"/>
  <c r="U242" i="12"/>
  <c r="U401" i="12"/>
  <c r="S222" i="12"/>
  <c r="I222" i="12" s="1"/>
  <c r="J222" i="12" s="1"/>
  <c r="U76" i="12"/>
  <c r="S92" i="12"/>
  <c r="G92" i="12" s="1"/>
  <c r="U96" i="12"/>
  <c r="S189" i="12"/>
  <c r="I189" i="12" s="1"/>
  <c r="J189" i="12" s="1"/>
  <c r="S435" i="12"/>
  <c r="G435" i="12" s="1"/>
  <c r="S290" i="12"/>
  <c r="G290" i="12" s="1"/>
  <c r="S267" i="12"/>
  <c r="G267" i="12" s="1"/>
  <c r="S358" i="12"/>
  <c r="G358" i="12" s="1"/>
  <c r="S293" i="12"/>
  <c r="I293" i="12" s="1"/>
  <c r="J293" i="12" s="1"/>
  <c r="U436" i="12"/>
  <c r="U12" i="12"/>
  <c r="U213" i="12"/>
  <c r="U410" i="12"/>
  <c r="S319" i="12"/>
  <c r="G319" i="12" s="1"/>
  <c r="S301" i="12"/>
  <c r="G301" i="12" s="1"/>
  <c r="U23" i="12"/>
  <c r="S263" i="12"/>
  <c r="G263" i="12" s="1"/>
  <c r="S144" i="12"/>
  <c r="I144" i="12" s="1"/>
  <c r="J144" i="12" s="1"/>
  <c r="U200" i="12"/>
  <c r="S332" i="12"/>
  <c r="G332" i="12" s="1"/>
  <c r="U247" i="12"/>
  <c r="S397" i="12"/>
  <c r="I397" i="12" s="1"/>
  <c r="J397" i="12" s="1"/>
  <c r="S284" i="12"/>
  <c r="G284" i="12" s="1"/>
  <c r="S79" i="12"/>
  <c r="I79" i="12" s="1"/>
  <c r="J79" i="12" s="1"/>
  <c r="S374" i="12"/>
  <c r="G374" i="12" s="1"/>
  <c r="S422" i="12"/>
  <c r="G422" i="12" s="1"/>
  <c r="S123" i="12"/>
  <c r="G123" i="12" s="1"/>
  <c r="S412" i="12"/>
  <c r="G412" i="12" s="1"/>
  <c r="U111" i="12"/>
  <c r="U130" i="12"/>
  <c r="S370" i="12"/>
  <c r="G370" i="12" s="1"/>
  <c r="U104" i="12"/>
  <c r="U348" i="12"/>
  <c r="S233" i="12"/>
  <c r="G233" i="12" s="1"/>
  <c r="U144" i="12"/>
  <c r="U435" i="12"/>
  <c r="U366" i="12"/>
  <c r="S393" i="12"/>
  <c r="I393" i="12" s="1"/>
  <c r="J393" i="12" s="1"/>
  <c r="S198" i="12"/>
  <c r="G198" i="12" s="1"/>
  <c r="S436" i="12"/>
  <c r="G436" i="12" s="1"/>
  <c r="S237" i="12"/>
  <c r="G237" i="12" s="1"/>
  <c r="S235" i="12"/>
  <c r="I235" i="12" s="1"/>
  <c r="J235" i="12" s="1"/>
  <c r="S145" i="12"/>
  <c r="G145" i="12" s="1"/>
  <c r="S17" i="12"/>
  <c r="G17" i="12" s="1"/>
  <c r="U208" i="12"/>
  <c r="U301" i="12"/>
  <c r="S160" i="12"/>
  <c r="G160" i="12" s="1"/>
  <c r="S133" i="12"/>
  <c r="I133" i="12" s="1"/>
  <c r="J133" i="12" s="1"/>
  <c r="U60" i="12"/>
  <c r="U154" i="12"/>
  <c r="S226" i="12"/>
  <c r="U15" i="12"/>
  <c r="S335" i="12"/>
  <c r="G335" i="12" s="1"/>
  <c r="U123" i="12"/>
  <c r="S90" i="12"/>
  <c r="G90" i="12" s="1"/>
  <c r="U238" i="12"/>
  <c r="S339" i="12"/>
  <c r="G339" i="12" s="1"/>
  <c r="S387" i="12"/>
  <c r="S43" i="12"/>
  <c r="I43" i="12" s="1"/>
  <c r="J43" i="12" s="1"/>
  <c r="S247" i="12"/>
  <c r="G247" i="12" s="1"/>
  <c r="U260" i="12"/>
  <c r="S289" i="12"/>
  <c r="I289" i="12" s="1"/>
  <c r="J289" i="12" s="1"/>
  <c r="S294" i="12"/>
  <c r="U378" i="12"/>
  <c r="U300" i="12"/>
  <c r="S270" i="12"/>
  <c r="G270" i="12" s="1"/>
  <c r="S126" i="12"/>
  <c r="I126" i="12" s="1"/>
  <c r="J126" i="12" s="1"/>
  <c r="S39" i="12"/>
  <c r="G39" i="12" s="1"/>
  <c r="U315" i="12"/>
  <c r="U406" i="12"/>
  <c r="U397" i="12"/>
  <c r="S50" i="12"/>
  <c r="G50" i="12" s="1"/>
  <c r="S378" i="12"/>
  <c r="I378" i="12" s="1"/>
  <c r="J378" i="12" s="1"/>
  <c r="U58" i="12"/>
  <c r="U188" i="12"/>
  <c r="U53" i="12"/>
  <c r="U336" i="12"/>
  <c r="U219" i="12"/>
  <c r="U128" i="12"/>
  <c r="S347" i="12"/>
  <c r="G347" i="12" s="1"/>
  <c r="U425" i="12"/>
  <c r="U150" i="12"/>
  <c r="U17" i="12"/>
  <c r="S315" i="12"/>
  <c r="I315" i="12" s="1"/>
  <c r="J315" i="12" s="1"/>
  <c r="U256" i="12"/>
  <c r="S376" i="12"/>
  <c r="I376" i="12" s="1"/>
  <c r="J376" i="12" s="1"/>
  <c r="U69" i="12"/>
  <c r="U152" i="12"/>
  <c r="S154" i="12"/>
  <c r="S174" i="12"/>
  <c r="G174" i="12" s="1"/>
  <c r="U228" i="12"/>
  <c r="U302" i="12"/>
  <c r="U328" i="12"/>
  <c r="S275" i="12"/>
  <c r="U189" i="12"/>
  <c r="U43" i="12"/>
  <c r="U364" i="12"/>
  <c r="U382" i="12"/>
  <c r="U404" i="12"/>
  <c r="U349" i="12"/>
  <c r="U199" i="12"/>
  <c r="U66" i="12"/>
  <c r="S249" i="12"/>
  <c r="G249" i="12" s="1"/>
  <c r="S255" i="12"/>
  <c r="S188" i="12"/>
  <c r="G188" i="12" s="1"/>
  <c r="S53" i="12"/>
  <c r="U222" i="12"/>
  <c r="S303" i="12"/>
  <c r="I303" i="12" s="1"/>
  <c r="J303" i="12" s="1"/>
  <c r="U303" i="12"/>
  <c r="S48" i="12"/>
  <c r="I48" i="12" s="1"/>
  <c r="J48" i="12" s="1"/>
  <c r="U48" i="12"/>
  <c r="U281" i="12"/>
  <c r="U374" i="12"/>
  <c r="U79" i="12"/>
  <c r="U159" i="12"/>
  <c r="U160" i="12"/>
  <c r="U51" i="12"/>
  <c r="S256" i="12"/>
  <c r="S69" i="12"/>
  <c r="U322" i="12"/>
  <c r="U294" i="12"/>
  <c r="U36" i="12"/>
  <c r="S391" i="12"/>
  <c r="I391" i="12" s="1"/>
  <c r="J391" i="12" s="1"/>
  <c r="U293" i="12"/>
  <c r="S12" i="12"/>
  <c r="U347" i="12"/>
  <c r="S208" i="12"/>
  <c r="G208" i="12" s="1"/>
  <c r="U133" i="12"/>
  <c r="S152" i="12"/>
  <c r="G152" i="12" s="1"/>
  <c r="U184" i="12"/>
  <c r="S111" i="12"/>
  <c r="G111" i="12" s="1"/>
  <c r="S130" i="12"/>
  <c r="I130" i="12" s="1"/>
  <c r="J130" i="12" s="1"/>
  <c r="U393" i="12"/>
  <c r="U198" i="12"/>
  <c r="U370" i="12"/>
  <c r="S336" i="12"/>
  <c r="G336" i="12" s="1"/>
  <c r="S219" i="12"/>
  <c r="G219" i="12" s="1"/>
  <c r="S207" i="12"/>
  <c r="I207" i="12" s="1"/>
  <c r="J207" i="12" s="1"/>
  <c r="U207" i="12"/>
  <c r="S62" i="12"/>
  <c r="I62" i="12" s="1"/>
  <c r="J62" i="12" s="1"/>
  <c r="U62" i="12"/>
  <c r="U145" i="12"/>
  <c r="S440" i="12"/>
  <c r="G440" i="12" s="1"/>
  <c r="U440" i="12"/>
  <c r="S104" i="12"/>
  <c r="G104" i="12" s="1"/>
  <c r="U229" i="12"/>
  <c r="S365" i="12"/>
  <c r="I365" i="12" s="1"/>
  <c r="J365" i="12" s="1"/>
  <c r="U365" i="12"/>
  <c r="U39" i="12"/>
  <c r="S51" i="12"/>
  <c r="I51" i="12" s="1"/>
  <c r="J51" i="12" s="1"/>
  <c r="U33" i="12"/>
  <c r="S60" i="12"/>
  <c r="G60" i="12" s="1"/>
  <c r="U284" i="12"/>
  <c r="S78" i="12"/>
  <c r="G78" i="12" s="1"/>
  <c r="U78" i="12"/>
  <c r="S93" i="12"/>
  <c r="I93" i="12" s="1"/>
  <c r="J93" i="12" s="1"/>
  <c r="U93" i="12"/>
  <c r="U46" i="12"/>
  <c r="U250" i="12"/>
  <c r="U263" i="12"/>
  <c r="S129" i="12"/>
  <c r="G129" i="12" s="1"/>
  <c r="U129" i="12"/>
  <c r="S364" i="12"/>
  <c r="I364" i="12" s="1"/>
  <c r="J364" i="12" s="1"/>
  <c r="S349" i="12"/>
  <c r="G349" i="12" s="1"/>
  <c r="U246" i="12"/>
  <c r="S199" i="12"/>
  <c r="G199" i="12" s="1"/>
  <c r="U193" i="12"/>
  <c r="S66" i="12"/>
  <c r="I66" i="12" s="1"/>
  <c r="J66" i="12" s="1"/>
  <c r="S283" i="12"/>
  <c r="G283" i="12" s="1"/>
  <c r="S325" i="12"/>
  <c r="I140" i="12"/>
  <c r="J140" i="12" s="1"/>
  <c r="U140" i="12"/>
  <c r="U431" i="12"/>
  <c r="S68" i="12"/>
  <c r="I68" i="12" s="1"/>
  <c r="J68" i="12" s="1"/>
  <c r="U90" i="12"/>
  <c r="S238" i="12"/>
  <c r="G238" i="12" s="1"/>
  <c r="U332" i="12"/>
  <c r="U357" i="12"/>
  <c r="U255" i="12"/>
  <c r="U270" i="12"/>
  <c r="S322" i="12"/>
  <c r="G322" i="12" s="1"/>
  <c r="U142" i="12"/>
  <c r="U132" i="12"/>
  <c r="S192" i="12"/>
  <c r="G192" i="12" s="1"/>
  <c r="U192" i="12"/>
  <c r="U438" i="12"/>
  <c r="S260" i="12"/>
  <c r="S357" i="12"/>
  <c r="S404" i="12"/>
  <c r="G404" i="12" s="1"/>
  <c r="U266" i="12"/>
  <c r="U358" i="12"/>
  <c r="S49" i="12"/>
  <c r="G49" i="12" s="1"/>
  <c r="U50" i="12"/>
  <c r="S333" i="12"/>
  <c r="I333" i="12" s="1"/>
  <c r="J333" i="12" s="1"/>
  <c r="U325" i="12"/>
  <c r="U126" i="12"/>
  <c r="U412" i="12"/>
  <c r="S431" i="12"/>
  <c r="I431" i="12" s="1"/>
  <c r="J431" i="12" s="1"/>
  <c r="S359" i="12"/>
  <c r="G359" i="12" s="1"/>
  <c r="U237" i="12"/>
  <c r="U235" i="12"/>
  <c r="U319" i="12"/>
  <c r="S281" i="12"/>
  <c r="S159" i="12"/>
  <c r="S401" i="12"/>
  <c r="S58" i="12"/>
  <c r="U422" i="12"/>
  <c r="S150" i="12"/>
  <c r="U226" i="12"/>
  <c r="I132" i="12"/>
  <c r="J132" i="12" s="1"/>
  <c r="G132" i="12"/>
  <c r="U339" i="12"/>
  <c r="S410" i="12"/>
  <c r="U92" i="12"/>
  <c r="U233" i="12"/>
  <c r="U376" i="12"/>
  <c r="U174" i="12"/>
  <c r="T176" i="12"/>
  <c r="V176" i="12" s="1"/>
  <c r="S438" i="12"/>
  <c r="U101" i="12"/>
  <c r="U289" i="12"/>
  <c r="U290" i="12"/>
  <c r="U267" i="12"/>
  <c r="S366" i="12"/>
  <c r="U52" i="12"/>
  <c r="U49" i="12"/>
  <c r="S59" i="12"/>
  <c r="U387" i="12"/>
  <c r="U333" i="12"/>
  <c r="U283" i="12"/>
  <c r="U29" i="12"/>
  <c r="S300" i="12"/>
  <c r="U91" i="12"/>
  <c r="U356" i="12"/>
  <c r="U437" i="12"/>
  <c r="U359" i="12"/>
  <c r="U443" i="12" l="1"/>
  <c r="I186" i="12"/>
  <c r="S443" i="12"/>
  <c r="I425" i="12"/>
  <c r="J425" i="12" s="1"/>
  <c r="K425" i="12" s="1"/>
  <c r="T425" i="12" s="1"/>
  <c r="V425" i="12" s="1"/>
  <c r="G425" i="12"/>
  <c r="I53" i="12"/>
  <c r="G12" i="12"/>
  <c r="K66" i="12"/>
  <c r="T66" i="12" s="1"/>
  <c r="V66" i="12" s="1"/>
  <c r="K364" i="12"/>
  <c r="T364" i="12" s="1"/>
  <c r="V364" i="12" s="1"/>
  <c r="K93" i="12"/>
  <c r="T93" i="12" s="1"/>
  <c r="V93" i="12" s="1"/>
  <c r="K62" i="12"/>
  <c r="T62" i="12" s="1"/>
  <c r="V62" i="12" s="1"/>
  <c r="K130" i="12"/>
  <c r="T130" i="12" s="1"/>
  <c r="V130" i="12" s="1"/>
  <c r="K376" i="12"/>
  <c r="T376" i="12" s="1"/>
  <c r="V376" i="12" s="1"/>
  <c r="K289" i="12"/>
  <c r="T289" i="12" s="1"/>
  <c r="V289" i="12" s="1"/>
  <c r="K133" i="12"/>
  <c r="T133" i="12" s="1"/>
  <c r="V133" i="12" s="1"/>
  <c r="K235" i="12"/>
  <c r="T235" i="12" s="1"/>
  <c r="V235" i="12" s="1"/>
  <c r="K79" i="12"/>
  <c r="T79" i="12" s="1"/>
  <c r="V79" i="12" s="1"/>
  <c r="K293" i="12"/>
  <c r="T293" i="12" s="1"/>
  <c r="V293" i="12" s="1"/>
  <c r="K222" i="12"/>
  <c r="T222" i="12" s="1"/>
  <c r="V222" i="12" s="1"/>
  <c r="K96" i="12"/>
  <c r="T96" i="12" s="1"/>
  <c r="V96" i="12" s="1"/>
  <c r="K328" i="12"/>
  <c r="T328" i="12" s="1"/>
  <c r="V328" i="12" s="1"/>
  <c r="K91" i="12"/>
  <c r="T91" i="12" s="1"/>
  <c r="V91" i="12" s="1"/>
  <c r="K442" i="12"/>
  <c r="T442" i="12" s="1"/>
  <c r="V442" i="12" s="1"/>
  <c r="K246" i="12"/>
  <c r="T246" i="12" s="1"/>
  <c r="V246" i="12" s="1"/>
  <c r="K333" i="12"/>
  <c r="T333" i="12" s="1"/>
  <c r="V333" i="12" s="1"/>
  <c r="K68" i="12"/>
  <c r="T68" i="12" s="1"/>
  <c r="V68" i="12" s="1"/>
  <c r="K391" i="12"/>
  <c r="T391" i="12" s="1"/>
  <c r="V391" i="12" s="1"/>
  <c r="K303" i="12"/>
  <c r="T303" i="12" s="1"/>
  <c r="V303" i="12" s="1"/>
  <c r="K126" i="12"/>
  <c r="T126" i="12" s="1"/>
  <c r="V126" i="12" s="1"/>
  <c r="K393" i="12"/>
  <c r="T393" i="12" s="1"/>
  <c r="V393" i="12" s="1"/>
  <c r="K242" i="12"/>
  <c r="T242" i="12" s="1"/>
  <c r="V242" i="12" s="1"/>
  <c r="K184" i="12"/>
  <c r="T184" i="12" s="1"/>
  <c r="V184" i="12" s="1"/>
  <c r="K128" i="12"/>
  <c r="T128" i="12" s="1"/>
  <c r="V128" i="12" s="1"/>
  <c r="K262" i="12"/>
  <c r="K15" i="12"/>
  <c r="T15" i="12" s="1"/>
  <c r="V15" i="12" s="1"/>
  <c r="K140" i="12"/>
  <c r="T140" i="12" s="1"/>
  <c r="V140" i="12" s="1"/>
  <c r="K132" i="12"/>
  <c r="T132" i="12" s="1"/>
  <c r="V132" i="12" s="1"/>
  <c r="K431" i="12"/>
  <c r="T431" i="12" s="1"/>
  <c r="V431" i="12" s="1"/>
  <c r="K207" i="12"/>
  <c r="T207" i="12" s="1"/>
  <c r="V207" i="12" s="1"/>
  <c r="K29" i="12"/>
  <c r="T29" i="12" s="1"/>
  <c r="V29" i="12" s="1"/>
  <c r="K384" i="12"/>
  <c r="T384" i="12" s="1"/>
  <c r="V384" i="12" s="1"/>
  <c r="K302" i="12"/>
  <c r="T302" i="12" s="1"/>
  <c r="V302" i="12" s="1"/>
  <c r="K51" i="12"/>
  <c r="T51" i="12" s="1"/>
  <c r="V51" i="12" s="1"/>
  <c r="K365" i="12"/>
  <c r="T365" i="12" s="1"/>
  <c r="V365" i="12" s="1"/>
  <c r="K48" i="12"/>
  <c r="T48" i="12" s="1"/>
  <c r="V48" i="12" s="1"/>
  <c r="K315" i="12"/>
  <c r="T315" i="12" s="1"/>
  <c r="V315" i="12" s="1"/>
  <c r="K378" i="12"/>
  <c r="T378" i="12" s="1"/>
  <c r="V378" i="12" s="1"/>
  <c r="K43" i="12"/>
  <c r="T43" i="12" s="1"/>
  <c r="V43" i="12" s="1"/>
  <c r="K397" i="12"/>
  <c r="T397" i="12" s="1"/>
  <c r="V397" i="12" s="1"/>
  <c r="K144" i="12"/>
  <c r="T144" i="12" s="1"/>
  <c r="V144" i="12" s="1"/>
  <c r="K189" i="12"/>
  <c r="T189" i="12" s="1"/>
  <c r="V189" i="12" s="1"/>
  <c r="K228" i="12"/>
  <c r="T228" i="12" s="1"/>
  <c r="V228" i="12" s="1"/>
  <c r="K193" i="12"/>
  <c r="T193" i="12" s="1"/>
  <c r="V193" i="12" s="1"/>
  <c r="I266" i="12"/>
  <c r="J266" i="12" s="1"/>
  <c r="I52" i="12"/>
  <c r="J52" i="12" s="1"/>
  <c r="I406" i="12"/>
  <c r="J406" i="12" s="1"/>
  <c r="G442" i="12"/>
  <c r="G246" i="12"/>
  <c r="I36" i="12"/>
  <c r="J36" i="12" s="1"/>
  <c r="I101" i="12"/>
  <c r="J101" i="12" s="1"/>
  <c r="I229" i="12"/>
  <c r="J229" i="12" s="1"/>
  <c r="G228" i="12"/>
  <c r="G193" i="12"/>
  <c r="I198" i="12"/>
  <c r="J198" i="12" s="1"/>
  <c r="I46" i="12"/>
  <c r="J46" i="12" s="1"/>
  <c r="G91" i="12"/>
  <c r="G384" i="12"/>
  <c r="G242" i="12"/>
  <c r="I284" i="12"/>
  <c r="J284" i="12" s="1"/>
  <c r="G15" i="12"/>
  <c r="G328" i="12"/>
  <c r="G262" i="12"/>
  <c r="I142" i="12"/>
  <c r="J142" i="12" s="1"/>
  <c r="G302" i="12"/>
  <c r="I370" i="12"/>
  <c r="J370" i="12" s="1"/>
  <c r="I267" i="12"/>
  <c r="J267" i="12" s="1"/>
  <c r="I319" i="12"/>
  <c r="J319" i="12" s="1"/>
  <c r="G126" i="12"/>
  <c r="I200" i="12"/>
  <c r="J200" i="12" s="1"/>
  <c r="G128" i="12"/>
  <c r="G378" i="12"/>
  <c r="I92" i="12"/>
  <c r="J92" i="12" s="1"/>
  <c r="I152" i="12"/>
  <c r="J152" i="12" s="1"/>
  <c r="I23" i="12"/>
  <c r="J23" i="12" s="1"/>
  <c r="I213" i="12"/>
  <c r="J213" i="12" s="1"/>
  <c r="G186" i="12"/>
  <c r="I382" i="12"/>
  <c r="J382" i="12" s="1"/>
  <c r="I76" i="12"/>
  <c r="J76" i="12" s="1"/>
  <c r="I437" i="12"/>
  <c r="J437" i="12" s="1"/>
  <c r="I356" i="12"/>
  <c r="J356" i="12" s="1"/>
  <c r="I199" i="12"/>
  <c r="J199" i="12" s="1"/>
  <c r="G62" i="12"/>
  <c r="I160" i="12"/>
  <c r="J160" i="12" s="1"/>
  <c r="I322" i="12"/>
  <c r="J322" i="12" s="1"/>
  <c r="I347" i="12"/>
  <c r="J347" i="12" s="1"/>
  <c r="G189" i="12"/>
  <c r="G79" i="12"/>
  <c r="I129" i="12"/>
  <c r="J129" i="12" s="1"/>
  <c r="G43" i="12"/>
  <c r="I348" i="12"/>
  <c r="J348" i="12" s="1"/>
  <c r="I301" i="12"/>
  <c r="J301" i="12" s="1"/>
  <c r="I250" i="12"/>
  <c r="J250" i="12" s="1"/>
  <c r="I233" i="12"/>
  <c r="J233" i="12" s="1"/>
  <c r="I359" i="12"/>
  <c r="J359" i="12" s="1"/>
  <c r="I192" i="12"/>
  <c r="J192" i="12" s="1"/>
  <c r="G222" i="12"/>
  <c r="I335" i="12"/>
  <c r="J335" i="12" s="1"/>
  <c r="I290" i="12"/>
  <c r="J290" i="12" s="1"/>
  <c r="G303" i="12"/>
  <c r="G29" i="12"/>
  <c r="G184" i="12"/>
  <c r="I90" i="12"/>
  <c r="J90" i="12" s="1"/>
  <c r="G68" i="12"/>
  <c r="I17" i="12"/>
  <c r="J17" i="12" s="1"/>
  <c r="G144" i="12"/>
  <c r="G289" i="12"/>
  <c r="G96" i="12"/>
  <c r="I249" i="12"/>
  <c r="J249" i="12" s="1"/>
  <c r="I349" i="12"/>
  <c r="J349" i="12" s="1"/>
  <c r="G431" i="12"/>
  <c r="I283" i="12"/>
  <c r="J283" i="12" s="1"/>
  <c r="G333" i="12"/>
  <c r="I60" i="12"/>
  <c r="J60" i="12" s="1"/>
  <c r="G130" i="12"/>
  <c r="G51" i="12"/>
  <c r="G293" i="12"/>
  <c r="G53" i="12"/>
  <c r="I111" i="12"/>
  <c r="J111" i="12" s="1"/>
  <c r="G235" i="12"/>
  <c r="I374" i="12"/>
  <c r="J374" i="12" s="1"/>
  <c r="G364" i="12"/>
  <c r="I332" i="12"/>
  <c r="J332" i="12" s="1"/>
  <c r="G93" i="12"/>
  <c r="I238" i="12"/>
  <c r="J238" i="12" s="1"/>
  <c r="I33" i="12"/>
  <c r="J33" i="12" s="1"/>
  <c r="I412" i="12"/>
  <c r="J412" i="12" s="1"/>
  <c r="G397" i="12"/>
  <c r="I237" i="12"/>
  <c r="J237" i="12" s="1"/>
  <c r="I123" i="12"/>
  <c r="J123" i="12" s="1"/>
  <c r="G315" i="12"/>
  <c r="I358" i="12"/>
  <c r="J358" i="12" s="1"/>
  <c r="G393" i="12"/>
  <c r="I263" i="12"/>
  <c r="J263" i="12" s="1"/>
  <c r="I435" i="12"/>
  <c r="J435" i="12" s="1"/>
  <c r="I50" i="12"/>
  <c r="J50" i="12" s="1"/>
  <c r="I78" i="12"/>
  <c r="J78" i="12" s="1"/>
  <c r="I39" i="12"/>
  <c r="J39" i="12" s="1"/>
  <c r="G376" i="12"/>
  <c r="G255" i="12"/>
  <c r="I255" i="12"/>
  <c r="J255" i="12" s="1"/>
  <c r="G275" i="12"/>
  <c r="I275" i="12"/>
  <c r="J275" i="12" s="1"/>
  <c r="I294" i="12"/>
  <c r="J294" i="12" s="1"/>
  <c r="G294" i="12"/>
  <c r="I247" i="12"/>
  <c r="J247" i="12" s="1"/>
  <c r="I339" i="12"/>
  <c r="J339" i="12" s="1"/>
  <c r="I174" i="12"/>
  <c r="J174" i="12" s="1"/>
  <c r="I145" i="12"/>
  <c r="J145" i="12" s="1"/>
  <c r="I154" i="12"/>
  <c r="J154" i="12" s="1"/>
  <c r="G154" i="12"/>
  <c r="I404" i="12"/>
  <c r="J404" i="12" s="1"/>
  <c r="I440" i="12"/>
  <c r="J440" i="12" s="1"/>
  <c r="G48" i="12"/>
  <c r="I270" i="12"/>
  <c r="J270" i="12" s="1"/>
  <c r="G133" i="12"/>
  <c r="I49" i="12"/>
  <c r="J49" i="12" s="1"/>
  <c r="G365" i="12"/>
  <c r="I188" i="12"/>
  <c r="J188" i="12" s="1"/>
  <c r="I336" i="12"/>
  <c r="J336" i="12" s="1"/>
  <c r="I436" i="12"/>
  <c r="J436" i="12" s="1"/>
  <c r="I422" i="12"/>
  <c r="J422" i="12" s="1"/>
  <c r="G387" i="12"/>
  <c r="I387" i="12"/>
  <c r="J387" i="12" s="1"/>
  <c r="G207" i="12"/>
  <c r="G391" i="12"/>
  <c r="G226" i="12"/>
  <c r="I226" i="12"/>
  <c r="J226" i="12" s="1"/>
  <c r="I325" i="12"/>
  <c r="J325" i="12" s="1"/>
  <c r="G325" i="12"/>
  <c r="I208" i="12"/>
  <c r="J208" i="12" s="1"/>
  <c r="I260" i="12"/>
  <c r="J260" i="12" s="1"/>
  <c r="G260" i="12"/>
  <c r="G66" i="12"/>
  <c r="I219" i="12"/>
  <c r="J219" i="12" s="1"/>
  <c r="I12" i="12"/>
  <c r="I357" i="12"/>
  <c r="J357" i="12" s="1"/>
  <c r="G357" i="12"/>
  <c r="I69" i="12"/>
  <c r="J69" i="12" s="1"/>
  <c r="G69" i="12"/>
  <c r="I256" i="12"/>
  <c r="J256" i="12" s="1"/>
  <c r="G256" i="12"/>
  <c r="I104" i="12"/>
  <c r="J104" i="12" s="1"/>
  <c r="I281" i="12"/>
  <c r="J281" i="12" s="1"/>
  <c r="G281" i="12"/>
  <c r="I59" i="12"/>
  <c r="J59" i="12" s="1"/>
  <c r="G59" i="12"/>
  <c r="I366" i="12"/>
  <c r="J366" i="12" s="1"/>
  <c r="G366" i="12"/>
  <c r="I410" i="12"/>
  <c r="J410" i="12" s="1"/>
  <c r="G410" i="12"/>
  <c r="I159" i="12"/>
  <c r="J159" i="12" s="1"/>
  <c r="G159" i="12"/>
  <c r="I300" i="12"/>
  <c r="J300" i="12" s="1"/>
  <c r="G300" i="12"/>
  <c r="I438" i="12"/>
  <c r="J438" i="12" s="1"/>
  <c r="G438" i="12"/>
  <c r="I150" i="12"/>
  <c r="J150" i="12" s="1"/>
  <c r="G150" i="12"/>
  <c r="I58" i="12"/>
  <c r="G58" i="12"/>
  <c r="I401" i="12"/>
  <c r="J401" i="12" s="1"/>
  <c r="G401" i="12"/>
  <c r="G443" i="12" l="1"/>
  <c r="J186" i="12"/>
  <c r="I443" i="12"/>
  <c r="J53" i="12"/>
  <c r="J12" i="12"/>
  <c r="K12" i="12" s="1"/>
  <c r="T262" i="12"/>
  <c r="V262" i="12" s="1"/>
  <c r="K219" i="12"/>
  <c r="T219" i="12" s="1"/>
  <c r="V219" i="12" s="1"/>
  <c r="K440" i="12"/>
  <c r="T440" i="12" s="1"/>
  <c r="V440" i="12" s="1"/>
  <c r="K69" i="12"/>
  <c r="T69" i="12" s="1"/>
  <c r="V69" i="12" s="1"/>
  <c r="K436" i="12"/>
  <c r="T436" i="12" s="1"/>
  <c r="V436" i="12" s="1"/>
  <c r="K275" i="12"/>
  <c r="T275" i="12" s="1"/>
  <c r="V275" i="12" s="1"/>
  <c r="K358" i="12"/>
  <c r="T358" i="12" s="1"/>
  <c r="V358" i="12" s="1"/>
  <c r="K90" i="12"/>
  <c r="T90" i="12" s="1"/>
  <c r="V90" i="12" s="1"/>
  <c r="K437" i="12"/>
  <c r="T437" i="12" s="1"/>
  <c r="V437" i="12" s="1"/>
  <c r="K152" i="12"/>
  <c r="T152" i="12" s="1"/>
  <c r="V152" i="12" s="1"/>
  <c r="K266" i="12"/>
  <c r="T266" i="12" s="1"/>
  <c r="V266" i="12" s="1"/>
  <c r="K104" i="12"/>
  <c r="T104" i="12" s="1"/>
  <c r="V104" i="12" s="1"/>
  <c r="K357" i="12"/>
  <c r="T357" i="12" s="1"/>
  <c r="V357" i="12" s="1"/>
  <c r="K325" i="12"/>
  <c r="T325" i="12" s="1"/>
  <c r="V325" i="12" s="1"/>
  <c r="K339" i="12"/>
  <c r="T339" i="12" s="1"/>
  <c r="V339" i="12" s="1"/>
  <c r="K435" i="12"/>
  <c r="T435" i="12" s="1"/>
  <c r="V435" i="12" s="1"/>
  <c r="K238" i="12"/>
  <c r="T238" i="12" s="1"/>
  <c r="V238" i="12" s="1"/>
  <c r="K359" i="12"/>
  <c r="T359" i="12" s="1"/>
  <c r="V359" i="12" s="1"/>
  <c r="K213" i="12"/>
  <c r="T213" i="12" s="1"/>
  <c r="V213" i="12" s="1"/>
  <c r="K401" i="12"/>
  <c r="T401" i="12" s="1"/>
  <c r="V401" i="12" s="1"/>
  <c r="K150" i="12"/>
  <c r="T150" i="12" s="1"/>
  <c r="V150" i="12" s="1"/>
  <c r="K159" i="12"/>
  <c r="T159" i="12" s="1"/>
  <c r="V159" i="12" s="1"/>
  <c r="K366" i="12"/>
  <c r="T366" i="12" s="1"/>
  <c r="V366" i="12" s="1"/>
  <c r="K281" i="12"/>
  <c r="T281" i="12" s="1"/>
  <c r="V281" i="12" s="1"/>
  <c r="K260" i="12"/>
  <c r="T260" i="12" s="1"/>
  <c r="V260" i="12" s="1"/>
  <c r="K226" i="12"/>
  <c r="T226" i="12" s="1"/>
  <c r="V226" i="12" s="1"/>
  <c r="K387" i="12"/>
  <c r="T387" i="12" s="1"/>
  <c r="V387" i="12" s="1"/>
  <c r="K336" i="12"/>
  <c r="T336" i="12" s="1"/>
  <c r="V336" i="12" s="1"/>
  <c r="K49" i="12"/>
  <c r="T49" i="12" s="1"/>
  <c r="V49" i="12" s="1"/>
  <c r="K154" i="12"/>
  <c r="T154" i="12" s="1"/>
  <c r="V154" i="12" s="1"/>
  <c r="K247" i="12"/>
  <c r="T247" i="12" s="1"/>
  <c r="V247" i="12" s="1"/>
  <c r="K39" i="12"/>
  <c r="T39" i="12" s="1"/>
  <c r="V39" i="12" s="1"/>
  <c r="K263" i="12"/>
  <c r="T263" i="12" s="1"/>
  <c r="V263" i="12" s="1"/>
  <c r="K412" i="12"/>
  <c r="T412" i="12" s="1"/>
  <c r="V412" i="12" s="1"/>
  <c r="K374" i="12"/>
  <c r="T374" i="12" s="1"/>
  <c r="V374" i="12" s="1"/>
  <c r="K111" i="12"/>
  <c r="T111" i="12" s="1"/>
  <c r="V111" i="12" s="1"/>
  <c r="K349" i="12"/>
  <c r="T349" i="12" s="1"/>
  <c r="V349" i="12" s="1"/>
  <c r="K17" i="12"/>
  <c r="T17" i="12" s="1"/>
  <c r="V17" i="12" s="1"/>
  <c r="K233" i="12"/>
  <c r="T233" i="12" s="1"/>
  <c r="V233" i="12" s="1"/>
  <c r="K250" i="12"/>
  <c r="T250" i="12" s="1"/>
  <c r="V250" i="12" s="1"/>
  <c r="K347" i="12"/>
  <c r="T347" i="12" s="1"/>
  <c r="V347" i="12" s="1"/>
  <c r="K199" i="12"/>
  <c r="T199" i="12" s="1"/>
  <c r="V199" i="12" s="1"/>
  <c r="K76" i="12"/>
  <c r="T76" i="12" s="1"/>
  <c r="V76" i="12" s="1"/>
  <c r="K92" i="12"/>
  <c r="T92" i="12" s="1"/>
  <c r="V92" i="12" s="1"/>
  <c r="K200" i="12"/>
  <c r="T200" i="12" s="1"/>
  <c r="V200" i="12" s="1"/>
  <c r="K267" i="12"/>
  <c r="T267" i="12" s="1"/>
  <c r="V267" i="12" s="1"/>
  <c r="K142" i="12"/>
  <c r="T142" i="12" s="1"/>
  <c r="V142" i="12" s="1"/>
  <c r="K284" i="12"/>
  <c r="T284" i="12" s="1"/>
  <c r="V284" i="12" s="1"/>
  <c r="K46" i="12"/>
  <c r="T46" i="12" s="1"/>
  <c r="V46" i="12" s="1"/>
  <c r="K101" i="12"/>
  <c r="T101" i="12" s="1"/>
  <c r="V101" i="12" s="1"/>
  <c r="K52" i="12"/>
  <c r="T52" i="12" s="1"/>
  <c r="V52" i="12" s="1"/>
  <c r="K145" i="12"/>
  <c r="T145" i="12" s="1"/>
  <c r="V145" i="12" s="1"/>
  <c r="K78" i="12"/>
  <c r="T78" i="12" s="1"/>
  <c r="V78" i="12" s="1"/>
  <c r="K123" i="12"/>
  <c r="T123" i="12" s="1"/>
  <c r="V123" i="12" s="1"/>
  <c r="K332" i="12"/>
  <c r="T332" i="12" s="1"/>
  <c r="V332" i="12" s="1"/>
  <c r="K283" i="12"/>
  <c r="T283" i="12" s="1"/>
  <c r="V283" i="12" s="1"/>
  <c r="K290" i="12"/>
  <c r="T290" i="12" s="1"/>
  <c r="V290" i="12" s="1"/>
  <c r="K301" i="12"/>
  <c r="T301" i="12" s="1"/>
  <c r="V301" i="12" s="1"/>
  <c r="K129" i="12"/>
  <c r="T129" i="12" s="1"/>
  <c r="V129" i="12" s="1"/>
  <c r="K322" i="12"/>
  <c r="T322" i="12" s="1"/>
  <c r="V322" i="12" s="1"/>
  <c r="K382" i="12"/>
  <c r="T382" i="12" s="1"/>
  <c r="V382" i="12" s="1"/>
  <c r="K370" i="12"/>
  <c r="T370" i="12" s="1"/>
  <c r="V370" i="12" s="1"/>
  <c r="K198" i="12"/>
  <c r="T198" i="12" s="1"/>
  <c r="V198" i="12" s="1"/>
  <c r="K229" i="12"/>
  <c r="T229" i="12" s="1"/>
  <c r="V229" i="12" s="1"/>
  <c r="K36" i="12"/>
  <c r="T36" i="12" s="1"/>
  <c r="V36" i="12" s="1"/>
  <c r="K256" i="12"/>
  <c r="T256" i="12" s="1"/>
  <c r="V256" i="12" s="1"/>
  <c r="K208" i="12"/>
  <c r="T208" i="12" s="1"/>
  <c r="V208" i="12" s="1"/>
  <c r="K255" i="12"/>
  <c r="T255" i="12" s="1"/>
  <c r="V255" i="12" s="1"/>
  <c r="K438" i="12"/>
  <c r="T438" i="12" s="1"/>
  <c r="V438" i="12" s="1"/>
  <c r="K300" i="12"/>
  <c r="T300" i="12" s="1"/>
  <c r="V300" i="12" s="1"/>
  <c r="K410" i="12"/>
  <c r="T410" i="12" s="1"/>
  <c r="V410" i="12" s="1"/>
  <c r="K59" i="12"/>
  <c r="T59" i="12" s="1"/>
  <c r="V59" i="12" s="1"/>
  <c r="K422" i="12"/>
  <c r="T422" i="12" s="1"/>
  <c r="V422" i="12" s="1"/>
  <c r="K188" i="12"/>
  <c r="T188" i="12" s="1"/>
  <c r="V188" i="12" s="1"/>
  <c r="K270" i="12"/>
  <c r="T270" i="12" s="1"/>
  <c r="V270" i="12" s="1"/>
  <c r="K404" i="12"/>
  <c r="T404" i="12" s="1"/>
  <c r="V404" i="12" s="1"/>
  <c r="K174" i="12"/>
  <c r="T174" i="12" s="1"/>
  <c r="V174" i="12" s="1"/>
  <c r="K294" i="12"/>
  <c r="T294" i="12" s="1"/>
  <c r="V294" i="12" s="1"/>
  <c r="K50" i="12"/>
  <c r="T50" i="12" s="1"/>
  <c r="V50" i="12" s="1"/>
  <c r="K237" i="12"/>
  <c r="T237" i="12" s="1"/>
  <c r="V237" i="12" s="1"/>
  <c r="K33" i="12"/>
  <c r="T33" i="12" s="1"/>
  <c r="V33" i="12" s="1"/>
  <c r="K60" i="12"/>
  <c r="T60" i="12" s="1"/>
  <c r="V60" i="12" s="1"/>
  <c r="K249" i="12"/>
  <c r="T249" i="12" s="1"/>
  <c r="V249" i="12" s="1"/>
  <c r="K335" i="12"/>
  <c r="T335" i="12" s="1"/>
  <c r="V335" i="12" s="1"/>
  <c r="K192" i="12"/>
  <c r="T192" i="12" s="1"/>
  <c r="V192" i="12" s="1"/>
  <c r="K348" i="12"/>
  <c r="T348" i="12" s="1"/>
  <c r="V348" i="12" s="1"/>
  <c r="K160" i="12"/>
  <c r="T160" i="12" s="1"/>
  <c r="V160" i="12" s="1"/>
  <c r="K356" i="12"/>
  <c r="T356" i="12" s="1"/>
  <c r="V356" i="12" s="1"/>
  <c r="K23" i="12"/>
  <c r="T23" i="12" s="1"/>
  <c r="V23" i="12" s="1"/>
  <c r="K319" i="12"/>
  <c r="T319" i="12" s="1"/>
  <c r="V319" i="12" s="1"/>
  <c r="K406" i="12"/>
  <c r="T406" i="12" s="1"/>
  <c r="V406" i="12" s="1"/>
  <c r="J58" i="12"/>
  <c r="K58" i="12" s="1"/>
  <c r="J443" i="12" l="1"/>
  <c r="K186" i="12"/>
  <c r="K53" i="12"/>
  <c r="T12" i="12"/>
  <c r="T58" i="12"/>
  <c r="T186" i="12" l="1"/>
  <c r="K443" i="12"/>
  <c r="B29" i="4" s="1"/>
  <c r="T53" i="12"/>
  <c r="V12" i="12"/>
  <c r="V58" i="12"/>
  <c r="V186" i="12" l="1"/>
  <c r="T443" i="12"/>
  <c r="V53" i="12"/>
  <c r="D33" i="4"/>
  <c r="D34" i="4" s="1"/>
  <c r="V443" i="12" l="1"/>
</calcChain>
</file>

<file path=xl/comments1.xml><?xml version="1.0" encoding="utf-8"?>
<comments xmlns="http://schemas.openxmlformats.org/spreadsheetml/2006/main">
  <authors>
    <author>José Martínez</author>
  </authors>
  <commentList>
    <comment ref="B116" authorId="0" shapeId="0">
      <text>
        <r>
          <rPr>
            <b/>
            <sz val="9"/>
            <color indexed="81"/>
            <rFont val="Tahoma"/>
            <family val="2"/>
          </rPr>
          <t>José Martínez:</t>
        </r>
        <r>
          <rPr>
            <sz val="9"/>
            <color indexed="81"/>
            <rFont val="Tahoma"/>
            <family val="2"/>
          </rPr>
          <t xml:space="preserve">
CLIENTE RESTRINGIDO BR</t>
        </r>
      </text>
    </comment>
  </commentList>
</comments>
</file>

<file path=xl/sharedStrings.xml><?xml version="1.0" encoding="utf-8"?>
<sst xmlns="http://schemas.openxmlformats.org/spreadsheetml/2006/main" count="1891" uniqueCount="1114">
  <si>
    <t>DIRECCION GENERAL DE PROGRAMAS ESPECIALES DE LA PRESIDENCIA</t>
  </si>
  <si>
    <t>SECCION DE NOMINAS</t>
  </si>
  <si>
    <t>No/Reg</t>
  </si>
  <si>
    <t>Nombres  y Apellidos</t>
  </si>
  <si>
    <t>Función</t>
  </si>
  <si>
    <t>Honorarios</t>
  </si>
  <si>
    <t xml:space="preserve">Movilidad </t>
  </si>
  <si>
    <t>ISR</t>
  </si>
  <si>
    <t>Seguro Vida</t>
  </si>
  <si>
    <t>Sueldo Neto</t>
  </si>
  <si>
    <t>Reg/Dist</t>
  </si>
  <si>
    <t>Total Ingreso</t>
  </si>
  <si>
    <t>Seguro Pensión</t>
  </si>
  <si>
    <t>Riesgo Laboral</t>
  </si>
  <si>
    <t>Seguro Salud</t>
  </si>
  <si>
    <t>Seguros Padres</t>
  </si>
  <si>
    <t>Sub Total TSS</t>
  </si>
  <si>
    <t>Deducción  Empleado</t>
  </si>
  <si>
    <t>Aportes Patronal</t>
  </si>
  <si>
    <t>salario gravable</t>
  </si>
  <si>
    <t>salario anual</t>
  </si>
  <si>
    <t>deduccion anual tss</t>
  </si>
  <si>
    <t>monto gravable anual</t>
  </si>
  <si>
    <t>AFP</t>
  </si>
  <si>
    <t>Aportes AFP</t>
  </si>
  <si>
    <t>SFS</t>
  </si>
  <si>
    <t>Aportes SFS</t>
  </si>
  <si>
    <t>PLAN NACIONAL DE ALFABETIZACION</t>
  </si>
  <si>
    <t>COORDINADORA MUNICIPAL</t>
  </si>
  <si>
    <t>ALINA ALIVES DOTEL ACOSTA</t>
  </si>
  <si>
    <t>ANA GRISEL PEREZ PEÑA</t>
  </si>
  <si>
    <t>COORDINADOR PROVINCIAL</t>
  </si>
  <si>
    <t>ANDRES SANTOS VASQUEZ</t>
  </si>
  <si>
    <t>COORDINADOR MUNICIPAL</t>
  </si>
  <si>
    <t xml:space="preserve"> </t>
  </si>
  <si>
    <t>ANGEL ADRIANO DOMINGUEZ ABREU</t>
  </si>
  <si>
    <t xml:space="preserve">COORDINADOR PROVINCIAL </t>
  </si>
  <si>
    <t>ANICASIO PEREYRA VALDEZ</t>
  </si>
  <si>
    <t xml:space="preserve">ANTONIA LUGO DE GERMAN </t>
  </si>
  <si>
    <t>ANTONIO LEBRON LEBRON</t>
  </si>
  <si>
    <t xml:space="preserve">COORDINADORA MUNICIPAL </t>
  </si>
  <si>
    <t>ARACELIS SIERRA ARAUJO</t>
  </si>
  <si>
    <t>AYUDANTE TERRITORIAL MUNICIPAL</t>
  </si>
  <si>
    <t>ARELIS DE JESUS PERALTA MARIA</t>
  </si>
  <si>
    <t>CONSERJE</t>
  </si>
  <si>
    <t>ARGELYS ULLOA FERREIRA</t>
  </si>
  <si>
    <t>AURA MARIA GARCIA ROSARIO</t>
  </si>
  <si>
    <t>AURELIA LUCITANIA MALDONADO HERNANDEZ</t>
  </si>
  <si>
    <t>BALERIO MARTINEZ</t>
  </si>
  <si>
    <t>BASILIA CASTILLO ESPINAL</t>
  </si>
  <si>
    <t>BIENVENIDO ALMANDO ROA CABRERA</t>
  </si>
  <si>
    <t>BIENVENIDO NOLASCO BAUTISTA</t>
  </si>
  <si>
    <t>BIENVENIDO ROSADO REYES</t>
  </si>
  <si>
    <t>CARMEN JULIANA BLANCO THEN</t>
  </si>
  <si>
    <t>CECILIO VARGAS RAMIREZ</t>
  </si>
  <si>
    <t xml:space="preserve">COORDINADOR MUNICIPAL </t>
  </si>
  <si>
    <t>CELESTINO ANTONIO GARCIA GARCIA</t>
  </si>
  <si>
    <t xml:space="preserve">COORDINADORA AUXILIAR TERRITORIAL </t>
  </si>
  <si>
    <t>COORDINADORA PROVINCIAL</t>
  </si>
  <si>
    <t>CLAUDIRIS DEL ROSARIO FERRERAS RODRIGUEZ</t>
  </si>
  <si>
    <t>CONFESOR MEDINA</t>
  </si>
  <si>
    <t>CRISTOBAL DE LEON DE LOS SANTOS</t>
  </si>
  <si>
    <t>DANNY JOSE RICHARDSON GUZMAN</t>
  </si>
  <si>
    <t>AUXILIAR TERRITORIAL  MUNICIPAL</t>
  </si>
  <si>
    <t>DIONICIO GUARIONEX HENRIQUEZ ESTEVEZ</t>
  </si>
  <si>
    <t xml:space="preserve">EDUVIGIS SANTOS MORONTA </t>
  </si>
  <si>
    <t>AUXILIAR MUNICIPAL</t>
  </si>
  <si>
    <t>ELERCIO RODRIGUEZ DE LOS SANTOS</t>
  </si>
  <si>
    <t>ELIANNA NOEMI ALCANTARA SANCHEZ</t>
  </si>
  <si>
    <t>ELISA ALTAGRACIA ORTEGA QUEZADA</t>
  </si>
  <si>
    <t xml:space="preserve">ELVIS AMERICO GERMAN VARGAS </t>
  </si>
  <si>
    <t>ENRIQUE BALTAZAR ALTAGRACIA</t>
  </si>
  <si>
    <t>ANALISTA DE CALIDAD</t>
  </si>
  <si>
    <t>EUSEBIO ESTRELLA</t>
  </si>
  <si>
    <t>EVA ALTAGRACIA NINA GONZALEZ</t>
  </si>
  <si>
    <t>FELIX AUGUSTO VILLA MEJIA</t>
  </si>
  <si>
    <t>FELIX SILVESTRE UBIERA</t>
  </si>
  <si>
    <t xml:space="preserve">GERARDO RIJO DE LOS SANTOS </t>
  </si>
  <si>
    <t>GUILLERMO MATEO MONTERO</t>
  </si>
  <si>
    <t>ESPECIALISTA EN ESTADISTICAS Y PROCESAMIENTO DE DATOS</t>
  </si>
  <si>
    <t>HECTOR BIENVENIDO RAMIREZ MARIÑEZ</t>
  </si>
  <si>
    <t>TERRITORIAL AUXILIAR MUNICIPAL</t>
  </si>
  <si>
    <t>HERMIS YOCASTA GUZMAN PEREZ</t>
  </si>
  <si>
    <t>INGRID SCARLE TOMASA DOMINGUEZ HERNANDEZ</t>
  </si>
  <si>
    <t>IVAN ERNESTO BATISTA ECHAVARRIA</t>
  </si>
  <si>
    <t>JOEL SANTOS GENAO</t>
  </si>
  <si>
    <t>COORDINADOR TERRITORIAL MUNICIPAL</t>
  </si>
  <si>
    <t>JOSE ANIBAL PANIAGUA RONDON</t>
  </si>
  <si>
    <t>COORDINADOR TERRITORIAL AUXILIAR</t>
  </si>
  <si>
    <t>JOSE CRUZ NUÑEZ</t>
  </si>
  <si>
    <t>JOSE NORBERTO ABREU TEJADA</t>
  </si>
  <si>
    <t xml:space="preserve">JOSEFINA TORRES DURAN </t>
  </si>
  <si>
    <t>AYUDANTE TERRITORIAL PROVINCIAL</t>
  </si>
  <si>
    <t>JOSELYN AMPARO CALDERON TRONCOSO</t>
  </si>
  <si>
    <t xml:space="preserve">COORDINADORA PROVINCIAL </t>
  </si>
  <si>
    <t xml:space="preserve">JUAN ISIDRO LAJARA CRUZ </t>
  </si>
  <si>
    <t>JUAN MANUEL RAMIREZ RODRIGUEZ</t>
  </si>
  <si>
    <t>JUAN PABLO DE SALA CENTAN</t>
  </si>
  <si>
    <t>JUAN PRADIO ROJAS</t>
  </si>
  <si>
    <t>JUANA MARTINA M DEL R ESCAÑO GARCIA</t>
  </si>
  <si>
    <t>JULIO CESAR FIGUEREO</t>
  </si>
  <si>
    <t>KELVA ANTONIA PEREZ MENCIA</t>
  </si>
  <si>
    <t>COORDINADORA DE CAPACITACION E INSERCION LABORAL QAC</t>
  </si>
  <si>
    <t>LEANDRO ANULFO COLUMNA</t>
  </si>
  <si>
    <t>LIBIA SABINA GARCIA MARTINEZ</t>
  </si>
  <si>
    <t xml:space="preserve">TERRITORIAL AUXILIAR </t>
  </si>
  <si>
    <t>LUIS HUMBERTO BATISTA CASTILLO</t>
  </si>
  <si>
    <t>MADELINE CARMONA MATEO</t>
  </si>
  <si>
    <t>MANUEL ANTONIO PRUD HOMME</t>
  </si>
  <si>
    <t>MANUEL DE LOS REYES PEÑA SEGURA</t>
  </si>
  <si>
    <t>MANUEL GOMEZ MELLA</t>
  </si>
  <si>
    <t>MARCELINA SUAREZ MEJIA</t>
  </si>
  <si>
    <t>MARCOS CRUZ MEDINA</t>
  </si>
  <si>
    <t>MARIA ESPERANZA JIMENEZ TEJADA</t>
  </si>
  <si>
    <t>MARIA FRANCISCA TEJEDA SANCHEZ</t>
  </si>
  <si>
    <t>MARTHA ROBLE LORENZO</t>
  </si>
  <si>
    <t xml:space="preserve">AUXILIAR TERRITORIAL MUNICIPAL </t>
  </si>
  <si>
    <t>MAXIMO BALBUENA GOMEZ</t>
  </si>
  <si>
    <t>MERCEDES ALTAGRACIA TORIBIO FELIPE</t>
  </si>
  <si>
    <t>MIGUEL REYES FORNE</t>
  </si>
  <si>
    <t>NILDO ALCALA POLANCO</t>
  </si>
  <si>
    <t>PATRIA MINERVA MARTINO NUÑEZ</t>
  </si>
  <si>
    <t>PATRIA MORALES DE LA CRUZ</t>
  </si>
  <si>
    <t>PAULINA REYES COMAS</t>
  </si>
  <si>
    <t>PERFECTO JACINTO SANCHEZ</t>
  </si>
  <si>
    <t>RAMON ANTONIO VERAS ALMONTE</t>
  </si>
  <si>
    <t>RAMONA ALTAGRACIA MOSQUEA CEPEDA</t>
  </si>
  <si>
    <t xml:space="preserve">COORDINADORA TERRITORIAL PROVINCIAL </t>
  </si>
  <si>
    <t>RAMONA MONTAS</t>
  </si>
  <si>
    <t>ROBERTA YANET PEREZ DIAZ</t>
  </si>
  <si>
    <t>ROSA JULIA BAYONA DE ALVAREZ</t>
  </si>
  <si>
    <t>CONSULTORA</t>
  </si>
  <si>
    <t>RUDA MARIA VALENZUELA GENARO</t>
  </si>
  <si>
    <t>SCARLET POLANCO ROSARIO</t>
  </si>
  <si>
    <t>SILVIA YAKAIRA MELO ABREU</t>
  </si>
  <si>
    <t>SILVIO REGALADO HERRERA</t>
  </si>
  <si>
    <t>SOLANGIE DANEIRIS GOMEZ MACHUCA</t>
  </si>
  <si>
    <t>SOPHIA CARPIO REYES</t>
  </si>
  <si>
    <t xml:space="preserve">COORDINADORA TERRITORIAL MUNICIPAL </t>
  </si>
  <si>
    <t>VICENTE DE JESUS JIMENEZ</t>
  </si>
  <si>
    <t>YOHANNA MANDELIS MARRERO RAMIREZ</t>
  </si>
  <si>
    <t>YOHANNY VICENTE MONTERO</t>
  </si>
  <si>
    <t xml:space="preserve">YSIDRO TRINIDAD TRINIDAD </t>
  </si>
  <si>
    <t>YULY MERCEDES CHALAS POLANCO</t>
  </si>
  <si>
    <t xml:space="preserve">ZOILA ALTAGRACIA VASQUEZ VASQUEZ </t>
  </si>
  <si>
    <t xml:space="preserve">___________________________________   </t>
  </si>
  <si>
    <t>__________________________________________</t>
  </si>
  <si>
    <t>DIRECTOR GENERAL</t>
  </si>
  <si>
    <t>DIRECCION GENERAL PROGRAMAS ESPECIALES DE LA PRESIDENCIA</t>
  </si>
  <si>
    <t>SECCION DE NOMINA</t>
  </si>
  <si>
    <t>No.</t>
  </si>
  <si>
    <t>NOMBRE</t>
  </si>
  <si>
    <t>CEDULA</t>
  </si>
  <si>
    <t>CARGO</t>
  </si>
  <si>
    <t xml:space="preserve">MOVILIDAD </t>
  </si>
  <si>
    <t>HONORARIOS</t>
  </si>
  <si>
    <t xml:space="preserve">SECCION DE NOMINA </t>
  </si>
  <si>
    <t>VALORES EN RD$</t>
  </si>
  <si>
    <t>NOMINA ANTERIOR</t>
  </si>
  <si>
    <t>MAS:</t>
  </si>
  <si>
    <t xml:space="preserve">INCLUSIONES </t>
  </si>
  <si>
    <t>REAJUSTES</t>
  </si>
  <si>
    <t>MENOS:</t>
  </si>
  <si>
    <t>EXCLUSIONES</t>
  </si>
  <si>
    <t>AJUSTE</t>
  </si>
  <si>
    <t>HONORARIOS BRUTOS</t>
  </si>
  <si>
    <t>NETO A PAGAR</t>
  </si>
  <si>
    <t xml:space="preserve">MIRTHA YOSELIN DEL CARMEN TEJADA CABRAL DE REYES </t>
  </si>
  <si>
    <t>TOTALES</t>
  </si>
  <si>
    <t>PLAN NACIONAL DE ALFABETIZACION QUISQUEYA APRENDE CONTIGO</t>
  </si>
  <si>
    <t>___________________________________</t>
  </si>
  <si>
    <t>FELIPE ENMANUEL DIAZ SOTO</t>
  </si>
  <si>
    <t>Fecha de Inicio</t>
  </si>
  <si>
    <t>Fecha de Vencimiento</t>
  </si>
  <si>
    <t>No. De Registro</t>
  </si>
  <si>
    <t xml:space="preserve">ESTEFFANY MAIRET ALCANTARA POLANCO </t>
  </si>
  <si>
    <t>EUNISE ROSARIO PERALTA</t>
  </si>
  <si>
    <t xml:space="preserve">JOSE ERASMO ESTEVEZ RODRIGUEZ </t>
  </si>
  <si>
    <t xml:space="preserve">MARCOS ANTONIO URBAEZ POLANCO </t>
  </si>
  <si>
    <t xml:space="preserve">COORDINADOR Y REPRESENTANTE TERRITORIAL </t>
  </si>
  <si>
    <t xml:space="preserve">HEROTIDO RODRIGUEZ MARTINEZ </t>
  </si>
  <si>
    <t xml:space="preserve">ELIZABET FABIAN CASTILLO </t>
  </si>
  <si>
    <t>MILKA JOSEFINA ASENCIO DULME</t>
  </si>
  <si>
    <t>MILDRED CLARIBEL SOTO VELAZQUEZ</t>
  </si>
  <si>
    <t>ROBINSON BOANERGES ACOSTA BATISTA</t>
  </si>
  <si>
    <t>______________________________________</t>
  </si>
  <si>
    <t>ANA ANTONIA ARACENA ALBERTO DE SANTANA</t>
  </si>
  <si>
    <t>DANIEL SANTOS MORENO JAVIER</t>
  </si>
  <si>
    <t>IDELMA ELIZABETH ALTAGRACIA SOSA GOMEZ DE CORONA</t>
  </si>
  <si>
    <t xml:space="preserve">ILUMINADA ANTONIA GONZALES REYES DE MALDONADO </t>
  </si>
  <si>
    <t>JUANA RAMOS MARTINEZ DE MORALES</t>
  </si>
  <si>
    <t xml:space="preserve">LEOCADIA HEREDIA HEREDIA DE ESPINAL </t>
  </si>
  <si>
    <t>MARIA ESTELA MEREJILDO CUSTODIO DE JIMENEZ</t>
  </si>
  <si>
    <t xml:space="preserve">MONICA ANTONIA DE JESUS DE TORIBIO </t>
  </si>
  <si>
    <t xml:space="preserve">PATRICIA JIMENEZ DIAZ DE ROSA </t>
  </si>
  <si>
    <t>PEDRO REGALADO MENA ALMONTE</t>
  </si>
  <si>
    <t>PLACIDA DOLORES PEÑA DE REGALADO</t>
  </si>
  <si>
    <t>RAFAEL BIENVENIDO DEL JESUS CASTILLO</t>
  </si>
  <si>
    <t>SANTA MARIA FONTANILLAS MEJIA</t>
  </si>
  <si>
    <t xml:space="preserve">VIRDANIA RAMIREZ PEÑA DE GARCIA </t>
  </si>
  <si>
    <t>YDELCI MARIA ROSARIO CASTILLO</t>
  </si>
  <si>
    <t>YUDELCA ALTAGRACIA CASTILLO HENRIQUEZ</t>
  </si>
  <si>
    <t xml:space="preserve">ALEJANDRO FAMILIA </t>
  </si>
  <si>
    <t xml:space="preserve">JAIME LIRANZO MEJIA </t>
  </si>
  <si>
    <t xml:space="preserve">SONIA MARGARITA PAULINO JOAQUIN DE MARTINEZ </t>
  </si>
  <si>
    <t xml:space="preserve">COORDINADOR TERRITORIAL MUNICIPAL </t>
  </si>
  <si>
    <t>CONFESOR GOMEZ REYES</t>
  </si>
  <si>
    <t>GLORIA YRSA SANCHEZ RODRIGUEZ</t>
  </si>
  <si>
    <t>LITUANIA RUIZ DE PEÑA</t>
  </si>
  <si>
    <t>HECTOR ALCIDES BRITO FRANCO</t>
  </si>
  <si>
    <t>OBS</t>
  </si>
  <si>
    <t>GERMANIA ROA JIMENEZ</t>
  </si>
  <si>
    <t xml:space="preserve">ALEJANRO TERRERO RODRIGUEZ </t>
  </si>
  <si>
    <t>AQUILINO ALCANTARA BERIHUETE</t>
  </si>
  <si>
    <t xml:space="preserve">CLAUDIO DE JESUS ESPINAL RODRIGUEZ </t>
  </si>
  <si>
    <t xml:space="preserve">TECNICO DE REDES </t>
  </si>
  <si>
    <t>COORDINADOR AUXILIAR TERRITORIAL MUNICIPAL</t>
  </si>
  <si>
    <t>ADICIONALES</t>
  </si>
  <si>
    <t>TOTAL DEDUCCIONES EMPLEADOS</t>
  </si>
  <si>
    <t>ELADIO ANTONIO RODRIGUEZ RODRIGUEZ</t>
  </si>
  <si>
    <t xml:space="preserve">JUAN VIDAL SALDAÑA DE LA CRUZ </t>
  </si>
  <si>
    <t xml:space="preserve">MENSAJERO </t>
  </si>
  <si>
    <t xml:space="preserve">MARIA CRISTINA DE LA CRUZ DE LA CRUZ </t>
  </si>
  <si>
    <t xml:space="preserve">CONSERJE </t>
  </si>
  <si>
    <t xml:space="preserve">IVANIA CRISTINA DIAZ PEREZ </t>
  </si>
  <si>
    <t xml:space="preserve">ASISTENTE ADMINISTRATIVA </t>
  </si>
  <si>
    <t>JENNIFER SUHEIDY RODRIGUEZ GARCIA</t>
  </si>
  <si>
    <t>ANALISTA FINANCIERA</t>
  </si>
  <si>
    <t xml:space="preserve">JUAN ANTONIO CERDA GARCIA </t>
  </si>
  <si>
    <t xml:space="preserve">NEREIDA MARIA DIAZ MARTINEZ DE MOREL </t>
  </si>
  <si>
    <t xml:space="preserve">ADDIA GARCIA PEREZ </t>
  </si>
  <si>
    <t xml:space="preserve">ANA MARIA SOTO HENRIQUE </t>
  </si>
  <si>
    <t>JHONNELGIA TAVERAS DE AZA DE BALBUENA</t>
  </si>
  <si>
    <t>COORDINADORA AUXILIAR MUNICIPAL</t>
  </si>
  <si>
    <t xml:space="preserve">ROBERTO DE JESUS TAVERAS BASILIO </t>
  </si>
  <si>
    <t xml:space="preserve">COORDINADOR TERRITORIAL PROVINCIAL </t>
  </si>
  <si>
    <t>INICIO</t>
  </si>
  <si>
    <t>VENCIMIENTO</t>
  </si>
  <si>
    <t xml:space="preserve">SALIDAS </t>
  </si>
  <si>
    <t xml:space="preserve">ARELIS ALTAGRACIA GONZALEZ </t>
  </si>
  <si>
    <t xml:space="preserve">NESTESE MISAEL PEREZ MERCEDES </t>
  </si>
  <si>
    <t xml:space="preserve">SOPORTE AL USUARIO </t>
  </si>
  <si>
    <t xml:space="preserve">ZULEYKA MARIELA GOMEZ PEREZ </t>
  </si>
  <si>
    <t>HONORARIOS BRUTOS Y MOVILIDAD</t>
  </si>
  <si>
    <t xml:space="preserve">FRANCISCO ANTONIO RODRIGUEZ GUANTE </t>
  </si>
  <si>
    <t>AUXILIAR DE MANTENIMIENTO</t>
  </si>
  <si>
    <t>FRANCIS ALEXIS HERNANDEZ CANARIO</t>
  </si>
  <si>
    <t>ELECTRICISTA</t>
  </si>
  <si>
    <t>MIDALMA ALTAGRACIA LOPEZ GONZALEZ</t>
  </si>
  <si>
    <t>TECNICA DE APOYO QAC</t>
  </si>
  <si>
    <t>KENIA ARALY CALDERON PIÑA DE AUDAIN</t>
  </si>
  <si>
    <t xml:space="preserve">LIC. JOSE DOMINGO CONTRERAS </t>
  </si>
  <si>
    <t xml:space="preserve">ENTRADAS </t>
  </si>
  <si>
    <t>AMIRIS SOFIA LOMBERT MATOS</t>
  </si>
  <si>
    <t>CESAR BIENVENIDO COLON ESTEVEZ</t>
  </si>
  <si>
    <t>CESAR GERONIMO FERREIRA NUÑEZ</t>
  </si>
  <si>
    <t>CLAUDIA MERCEDES TEJADA CERDA</t>
  </si>
  <si>
    <t>DANIEL TORIBIO TORIBIO ESPINAL</t>
  </si>
  <si>
    <t>DOMINGA DE JESUS GONZALEZ HERRERA</t>
  </si>
  <si>
    <t xml:space="preserve">EVA FERMIN GERALDINO DE GARCIA </t>
  </si>
  <si>
    <t>FELIX MANUEL UBIERA BERIHUETE</t>
  </si>
  <si>
    <t>GENARO MARCIAL DIAZ LAPAZ</t>
  </si>
  <si>
    <t>JESUS MANUEL ROSARIO</t>
  </si>
  <si>
    <t>JOSE ANIBAL PAULA CEBALLOS</t>
  </si>
  <si>
    <t>JUAN ZACARIA MEDRANO VOLQUEZ</t>
  </si>
  <si>
    <t>LEONOR TAVERAS MATEO</t>
  </si>
  <si>
    <t>LUIS BELTRAN MATOS FELIZ</t>
  </si>
  <si>
    <t>LUIS MICHAEL REYES HERNANDEZ</t>
  </si>
  <si>
    <t>MANUEL EDUARDO VIÑAS ESPINAL</t>
  </si>
  <si>
    <t>MARIA ALTAGRACIA YODANI PICHARDO HERNANDEZ</t>
  </si>
  <si>
    <t>MARITZA MATEO MINAYA DE FERREIRA</t>
  </si>
  <si>
    <t>MIGUEL ROMAN MEDINA</t>
  </si>
  <si>
    <t>MIRTA SELANIA AQUINO ALCANTARA</t>
  </si>
  <si>
    <t>NAPOLEON FELIZ PEREZ</t>
  </si>
  <si>
    <t xml:space="preserve">NATIVIDAD BALBUENA LIRIANO DE DE LOS SANTOS </t>
  </si>
  <si>
    <t>OMEIRY ALISSA DEL ROSARIO LOPEZ</t>
  </si>
  <si>
    <t xml:space="preserve">RAMONA RAFAELA PAYERO LORA DE LANTIGUA </t>
  </si>
  <si>
    <t>SAHILY ANASTACIA PICHARDO DEL ROSARIO</t>
  </si>
  <si>
    <t xml:space="preserve">URSA MARIA GOMEZ GARCIA DE MARQUEZ </t>
  </si>
  <si>
    <t xml:space="preserve">AUXILIAR TERRITORIAL PROVINCIAL </t>
  </si>
  <si>
    <t xml:space="preserve">TOTALES </t>
  </si>
  <si>
    <t xml:space="preserve">ALFONSINA ESPERANZA ESPINAL DILONE </t>
  </si>
  <si>
    <t xml:space="preserve">AUXILIAR DE CALIDAD </t>
  </si>
  <si>
    <t xml:space="preserve">ANGEL MIGUEL DIAZ PEÑA </t>
  </si>
  <si>
    <t>CRISTIAN VINICIO DE MOYA ARISTY</t>
  </si>
  <si>
    <t xml:space="preserve">JOSUE NATHANAEL SORIANO VALDERA </t>
  </si>
  <si>
    <t xml:space="preserve">GENESIS INMACULADA JIMENEZ PEREZ </t>
  </si>
  <si>
    <t>BS-0012755-2016</t>
  </si>
  <si>
    <t xml:space="preserve">LIC. CLISTENES PEREZ </t>
  </si>
  <si>
    <t xml:space="preserve">ENC. UNIDAD DE AUDITORIA INTERNA CGR </t>
  </si>
  <si>
    <t xml:space="preserve">ALFREDO JOSE HENRIQUEZ LARA </t>
  </si>
  <si>
    <t xml:space="preserve">BRENDA DEL PILAR GRANDELL BAEZ </t>
  </si>
  <si>
    <t xml:space="preserve">EDDY VIOLA VALENZUELA </t>
  </si>
  <si>
    <t xml:space="preserve">ERINIA PERALTA RODRIGUEZ </t>
  </si>
  <si>
    <t xml:space="preserve">FRANCISCO NOVAS MONTERO </t>
  </si>
  <si>
    <t xml:space="preserve">FRANKLIN OSCAR CALDERON </t>
  </si>
  <si>
    <t>GIOLDAN NICOLAS MOREL GENAO</t>
  </si>
  <si>
    <t xml:space="preserve">JULIO ALBERTO GALVAN ALCANTARA </t>
  </si>
  <si>
    <t xml:space="preserve">LUZ ESTHER GEREMY MIESES </t>
  </si>
  <si>
    <t xml:space="preserve">MARIA ADALGISA CABA ABREU </t>
  </si>
  <si>
    <t xml:space="preserve">MARIO ANTONIO LARA VALDEZ </t>
  </si>
  <si>
    <t xml:space="preserve">ENC. DE LA SECCION DE TRANSPORTACION </t>
  </si>
  <si>
    <t>ASISTENTE DEL DESPACHO</t>
  </si>
  <si>
    <t xml:space="preserve">AUXILIAR ADMINISTRATIVO </t>
  </si>
  <si>
    <t xml:space="preserve">ENC. DEL DEPARTAMENTO DE COMUNICACIONES </t>
  </si>
  <si>
    <t xml:space="preserve">ASISTENTE ESPECIAL DEL DIRECTOR GENERAL </t>
  </si>
  <si>
    <t xml:space="preserve">ENC. DE SERVICIOS GENERALES </t>
  </si>
  <si>
    <t xml:space="preserve">ENC. DEL DEPARTAMENTO DE ARTICULACION TERRITORIAL </t>
  </si>
  <si>
    <t xml:space="preserve">PERIODISTA </t>
  </si>
  <si>
    <t>BS-0013068-2016</t>
  </si>
  <si>
    <t xml:space="preserve">ANGEL ADRIAN ESPINOSA AMARANTE </t>
  </si>
  <si>
    <t xml:space="preserve">FOTOGRAFO </t>
  </si>
  <si>
    <t xml:space="preserve">JESUS ANTONIO CONTRERAS CACERES </t>
  </si>
  <si>
    <t xml:space="preserve">COORDINADOR REGIONAL </t>
  </si>
  <si>
    <t xml:space="preserve">CHING LING HO SHUM </t>
  </si>
  <si>
    <t xml:space="preserve">AUXILIAR DE CONTROL DE NUCLEOS </t>
  </si>
  <si>
    <t xml:space="preserve">COORDINADORA NACIONAL REVITALIZACION TERRITORIAL </t>
  </si>
  <si>
    <t xml:space="preserve">FRANCISCO EUGENIO GOMEZ ALMONTE </t>
  </si>
  <si>
    <t xml:space="preserve">PEDRO CORDERO DE LA CRUZ </t>
  </si>
  <si>
    <t xml:space="preserve">PREBISTERIO LORA DE LA CRUZ </t>
  </si>
  <si>
    <t xml:space="preserve">HUGO ANEURI ARCHBOLD RAMOS </t>
  </si>
  <si>
    <t xml:space="preserve">JOEL FRANCISCO VIVIECA PEREZ </t>
  </si>
  <si>
    <t xml:space="preserve">ANIMADOR SOCIO CULTURAL </t>
  </si>
  <si>
    <t xml:space="preserve">CARLOS SANCHEZ QUEZADA </t>
  </si>
  <si>
    <t xml:space="preserve">CAROLINA DEL CARMEN RIVAS LARA </t>
  </si>
  <si>
    <t xml:space="preserve">DANIEL DOMINGO GUZMAN </t>
  </si>
  <si>
    <t>MARTHA MILAGROS REYES PORTES DE TRABONI</t>
  </si>
  <si>
    <t xml:space="preserve">NELIS IMACULADA GUERRERO HERNANDEZ </t>
  </si>
  <si>
    <t xml:space="preserve">TERESA MILAGROS PICHARDO GRATERAUX </t>
  </si>
  <si>
    <t xml:space="preserve">YULEISSY CASTILLO RUIZ </t>
  </si>
  <si>
    <t xml:space="preserve">COORDINADORA DE SEGUIMIENTO ADMINISTRATIVO Y LOGISTICO </t>
  </si>
  <si>
    <t xml:space="preserve">TECNICO EN AGROECONOMIA </t>
  </si>
  <si>
    <t>RAFAEL GUILLERMO MARTINEZ MORONTA</t>
  </si>
  <si>
    <t>COORDINADOR NACIONAL DE ESTRATEGIAS SOCIO CULTURALES</t>
  </si>
  <si>
    <t xml:space="preserve">CHARLES DARWIN BELTRE CEDANO </t>
  </si>
  <si>
    <t xml:space="preserve">DANNE MEDINA MATOS </t>
  </si>
  <si>
    <t xml:space="preserve">EMERSON ANTONIO ABREU VARGAS </t>
  </si>
  <si>
    <t xml:space="preserve">MILAGROS M DE LAS M. HERNANDEZ LANTIGUA </t>
  </si>
  <si>
    <t xml:space="preserve">RAUDIN URBAEZ BATISTA </t>
  </si>
  <si>
    <t xml:space="preserve">SUSANA SEGURA MENDEZ </t>
  </si>
  <si>
    <t xml:space="preserve">TOMAS ACEVEDO MALENO </t>
  </si>
  <si>
    <t>ESPECIALISTA EN ESTRATEGIAS ARTISTICA Y CULTURALES</t>
  </si>
  <si>
    <t xml:space="preserve">COORDINADOR OPERATIVO </t>
  </si>
  <si>
    <t>ALEJANDRINA BAUTISTA VILLANUEVA</t>
  </si>
  <si>
    <t>MARIA ALTAGRACIA MARTINEZ FLEURIS</t>
  </si>
  <si>
    <t>YENSE ALEXANDER AGRAMONTE MARTINEZ</t>
  </si>
  <si>
    <t xml:space="preserve">LILIAN MERCADO RODRIGUEZ DE NUÑEZ </t>
  </si>
  <si>
    <t xml:space="preserve">COORDINADORA TERRITORIAL AUXILIAR MUNICIPAL </t>
  </si>
  <si>
    <t>JOSE LUIS NIVAR</t>
  </si>
  <si>
    <t>ARIEL ERNESTO GUTIERREZ SANTANA</t>
  </si>
  <si>
    <t xml:space="preserve">DAMASO ERNESTO PIÑA CARVAJAL </t>
  </si>
  <si>
    <t>JOSUE FRANCISCO DE JESUS SANTOS</t>
  </si>
  <si>
    <t>MANUEL AGUSTIN CRUZ DE JESUS</t>
  </si>
  <si>
    <t>PAULINO ROSARIO GUERRERO</t>
  </si>
  <si>
    <t xml:space="preserve">ENLACE MINISTERIO DE DEFENSA </t>
  </si>
  <si>
    <t>COORDINADOR REGIONAL</t>
  </si>
  <si>
    <t>COORDINADOR OPERATIVO DEL PNA</t>
  </si>
  <si>
    <t>ABDIAS ROSARIO ESPINOSA</t>
  </si>
  <si>
    <t>ALEXIS DE LOS SANTOS ESTEVEZ</t>
  </si>
  <si>
    <t>CESAR DAVID EUGENIA MATOS</t>
  </si>
  <si>
    <t>EURI JAVIER DIAZ FERRERA</t>
  </si>
  <si>
    <t>JOBANNY DE JESUS GUZMAN</t>
  </si>
  <si>
    <t>JOSE MANUEL MARTINEZ CARO</t>
  </si>
  <si>
    <t>MANUEL DEL CARMEN SANCHEZ</t>
  </si>
  <si>
    <t>PEDRO PABLO MEDRANO BAEZ</t>
  </si>
  <si>
    <t>REYES CUELLO MORILLO</t>
  </si>
  <si>
    <t>ENLACE SANTO DOMINGO ESTE</t>
  </si>
  <si>
    <t>COORDINADOR COMUNITARIO</t>
  </si>
  <si>
    <t>TECNICO EN ECONOMIA INFORMAL</t>
  </si>
  <si>
    <t>DEYVY GELISON ACOSTA SUAZO</t>
  </si>
  <si>
    <t xml:space="preserve">BIENVENIDA RODRIGUEZ O DE POLANCO </t>
  </si>
  <si>
    <t xml:space="preserve">DORCA ELIXA CASTILLO EUGENIO </t>
  </si>
  <si>
    <t xml:space="preserve">JHON ELICH GRULLON VALDEZ </t>
  </si>
  <si>
    <t xml:space="preserve">LUIS MANUEL MATOS MEDINA </t>
  </si>
  <si>
    <t>MARIA LOURDES HENRRIQUEZ DE BERTOZZO</t>
  </si>
  <si>
    <t xml:space="preserve">MARTINA SANCHEZ RUIZ </t>
  </si>
  <si>
    <t xml:space="preserve">RAFAEL ANTONIO NUÑEZ RODRIGUEZ </t>
  </si>
  <si>
    <t xml:space="preserve">COORDINADORA TERRITORIAL AUXILIAR </t>
  </si>
  <si>
    <t>AUXILIAR DE CONTROL DE NUCLEOS</t>
  </si>
  <si>
    <t xml:space="preserve">ENCARGADO MONITOREO DE OPERACIONES </t>
  </si>
  <si>
    <t xml:space="preserve">ALFREDO GONZALEZ </t>
  </si>
  <si>
    <t xml:space="preserve">MARGARITA MARIA RODRIGUEZ CASTRO </t>
  </si>
  <si>
    <t>COORDINADOR TERRITORIAL</t>
  </si>
  <si>
    <t>COORDINADORA TERRITORIAL</t>
  </si>
  <si>
    <t xml:space="preserve">ALTAGRACIA NELFA MONTILLA ALMANZAR DE SANTOS </t>
  </si>
  <si>
    <t xml:space="preserve">ANA JULIA GONZALEZ DE CESPEDES </t>
  </si>
  <si>
    <t xml:space="preserve">DOMINGO MANUEL MENDEZ FELIZ </t>
  </si>
  <si>
    <t xml:space="preserve">ELENA ESMERALDA CORNELIO PEREZ </t>
  </si>
  <si>
    <t>ESTANILAO MARTIRES GARCIA GERONIMO</t>
  </si>
  <si>
    <t xml:space="preserve">EVELIN YOHANA PLACIDO ALMONTE </t>
  </si>
  <si>
    <t xml:space="preserve">FELICIANO ALMANZAR DE LA CRUZ </t>
  </si>
  <si>
    <t>GENESIS MARIA RUDECINDO GUZMAN</t>
  </si>
  <si>
    <t xml:space="preserve">GERMAN LEONARIS HERRERA </t>
  </si>
  <si>
    <t xml:space="preserve">GLADYS MARIA SOSA CASTRO </t>
  </si>
  <si>
    <t>GLORIA MONTERO YAN DE NOVAS</t>
  </si>
  <si>
    <t xml:space="preserve">IRIS MARGARITA GUTIERREZ MUÑOZ DE MARIA </t>
  </si>
  <si>
    <t xml:space="preserve">ISAIAS ANTONIO DIAZ </t>
  </si>
  <si>
    <t>JESSICA NAVIL HERNANDEZ SALAZAR DE SANTANA</t>
  </si>
  <si>
    <t xml:space="preserve">JOHANNA NUÑEZ FAJARDO </t>
  </si>
  <si>
    <t xml:space="preserve">JOSEFINA ALTAGRACIA DE JESUS ADAMES </t>
  </si>
  <si>
    <t xml:space="preserve">JUAN RAMON MARTINEZ DEL VILLAR </t>
  </si>
  <si>
    <t xml:space="preserve">MANUEL EMILIO BELTRE ZABALA </t>
  </si>
  <si>
    <t xml:space="preserve">MARIA ANTONIETA CASILLA SANCHEZ </t>
  </si>
  <si>
    <t xml:space="preserve">MARIO ARIDES ANTONIO FRIAS VARGAS </t>
  </si>
  <si>
    <t xml:space="preserve">MARIO DE JESUS PEGUERO ACOSTA </t>
  </si>
  <si>
    <t xml:space="preserve">RALDIN DILONE HIDALGO TIRADO </t>
  </si>
  <si>
    <t xml:space="preserve">ROBERTO MELENDEZ PEGUERO </t>
  </si>
  <si>
    <t xml:space="preserve">COORDINADORA DE SEGUIMIENTO ADMINISTRATIVO Y LOGISTICO PLAN QAC </t>
  </si>
  <si>
    <t xml:space="preserve">COORDINADORA TERRITORIAL </t>
  </si>
  <si>
    <t xml:space="preserve">COORDINADOR TERRITORIAL </t>
  </si>
  <si>
    <t xml:space="preserve">COORDINADORA REGIONAL </t>
  </si>
  <si>
    <t xml:space="preserve">ENLACE REGIONAL </t>
  </si>
  <si>
    <t xml:space="preserve">ANALISTA DE CONTROL DE NUCLEOS </t>
  </si>
  <si>
    <t xml:space="preserve">NATACHA ARALIS REINOSO JIMENEZ </t>
  </si>
  <si>
    <t>BIANI ALTAGRACIA PIÑEIRO LOPEZ</t>
  </si>
  <si>
    <t xml:space="preserve">LUCY MIGUELINA CASTRO PEREZ </t>
  </si>
  <si>
    <t xml:space="preserve">MIGUEL FERNANDO NINA CABRERA </t>
  </si>
  <si>
    <t xml:space="preserve">COORDINADOR MUNICPAL </t>
  </si>
  <si>
    <t xml:space="preserve">SILVIO ALFONSO DEL VALLE CUEVAS </t>
  </si>
  <si>
    <t>ANNY NARCISA GUTIERREZ PEÑA</t>
  </si>
  <si>
    <t xml:space="preserve">FIORDALIZA HEREDIA BRITO </t>
  </si>
  <si>
    <t xml:space="preserve">HENRY ALMONTE BELTRE </t>
  </si>
  <si>
    <t xml:space="preserve">OTTO ANATOLI VASQUEZ RODRIGUEZ </t>
  </si>
  <si>
    <t xml:space="preserve">SAIDA MATEO MEDINA </t>
  </si>
  <si>
    <t xml:space="preserve">SANDY GONZALEZ RODRIGUEZ </t>
  </si>
  <si>
    <t>ENLACE PROVINCIA LA ALTAGRACIA</t>
  </si>
  <si>
    <t xml:space="preserve">SARA ELISA TEJADA TEJADA </t>
  </si>
  <si>
    <t>IRIS JAZMIN MARTINEZ FELIZ DE UBRI</t>
  </si>
  <si>
    <t xml:space="preserve">JEOVANNY FERRERAS FERNANDEZ </t>
  </si>
  <si>
    <t>JOSELIN DEL MILAGROS CUEVAS TERREROS</t>
  </si>
  <si>
    <t xml:space="preserve">SANTIAGO ALFONSO ROQUE MELGEN </t>
  </si>
  <si>
    <t xml:space="preserve">BERTA JOHANNA JIMENEZ MARTINEZ </t>
  </si>
  <si>
    <t xml:space="preserve">MARIA RAMONA JIMENEZ GALVEZ </t>
  </si>
  <si>
    <t>LUIS MARIANO DE LOS SANTOS FIGUEREO</t>
  </si>
  <si>
    <t xml:space="preserve">RUBEN DARIO PEÑA GONZALEZ </t>
  </si>
  <si>
    <t xml:space="preserve">SONNIA VILEISY LLUBERES ROA </t>
  </si>
  <si>
    <t>JOSELITO GUZMAN CARVAJAL</t>
  </si>
  <si>
    <t xml:space="preserve">NELSON RAFAEL SANCHEZ SANCHEZ </t>
  </si>
  <si>
    <t xml:space="preserve">TANIA HERNANDEZ ESTEVEZ </t>
  </si>
  <si>
    <t xml:space="preserve">TECNICO EN GENERO Y DESARROLLO </t>
  </si>
  <si>
    <t>GREBEL HILARIO FERNANDEZ</t>
  </si>
  <si>
    <t xml:space="preserve">ANALISTA DE COMPRAS </t>
  </si>
  <si>
    <t>ARIEL LOPEZ HENRIQUEZ</t>
  </si>
  <si>
    <t xml:space="preserve">ASUNCION LIBERTAD SURIEL ACOSTA </t>
  </si>
  <si>
    <t xml:space="preserve">CANDIDA ALTAGRACIA GARCIA ROSARIO </t>
  </si>
  <si>
    <t xml:space="preserve">DEYANIRA DEL CARMEN SURIÑACH MUÑOZ </t>
  </si>
  <si>
    <t xml:space="preserve">ESTEBAN ANTONIO FERNANDEZ ARIAS </t>
  </si>
  <si>
    <t xml:space="preserve">GABRIELA DENEB RODRIGUEZ GRULLON </t>
  </si>
  <si>
    <t xml:space="preserve">GUMERCINDA AMPARO GARCIA </t>
  </si>
  <si>
    <t xml:space="preserve">ISIS ALVAREZ ROA </t>
  </si>
  <si>
    <t xml:space="preserve">IVELISSE ALMONTE DURAN </t>
  </si>
  <si>
    <t xml:space="preserve">JOSE HENRY TORIBIO LIRIANO </t>
  </si>
  <si>
    <t xml:space="preserve">JUAN FRANCISCO BLANC ESTEVEZ </t>
  </si>
  <si>
    <t>MANUEL EUSEBIO FAMILIA SANTANA</t>
  </si>
  <si>
    <t xml:space="preserve">SILVIA ALTAGRACIA REYNOSO GOMEZ </t>
  </si>
  <si>
    <t xml:space="preserve">CHOFER </t>
  </si>
  <si>
    <t xml:space="preserve">ENLACE TERRITORIAL </t>
  </si>
  <si>
    <t xml:space="preserve">EULALIA MADERA VARGAS </t>
  </si>
  <si>
    <t xml:space="preserve">JANELL VARGAS AÑIL </t>
  </si>
  <si>
    <t xml:space="preserve">COORDINADORA PROVINCIAL TERRITORIAL </t>
  </si>
  <si>
    <t>ESPECIALISTA TERRITORIO CREATIVO</t>
  </si>
  <si>
    <t xml:space="preserve">AMAURIS DE LA CRUZ </t>
  </si>
  <si>
    <t xml:space="preserve">EDDY JOSELIN QUIROZ SANCHEZ </t>
  </si>
  <si>
    <t xml:space="preserve">JUAN ARTURO SANTOS CRUZ </t>
  </si>
  <si>
    <t>ANALISTA DE RRHH</t>
  </si>
  <si>
    <t xml:space="preserve">FRANCISCO JAVIER SANCHEZ PAULINO </t>
  </si>
  <si>
    <t xml:space="preserve">LUZ DEL ALBA BAUTISTA SARMIENTO </t>
  </si>
  <si>
    <t xml:space="preserve">MARCIA CALCAÑO ACOSTA </t>
  </si>
  <si>
    <t xml:space="preserve">MAYELIN ESPERANZA PEREZ BROWN </t>
  </si>
  <si>
    <t xml:space="preserve">PATRIA ALEJANDRINA RAMIREZ </t>
  </si>
  <si>
    <t xml:space="preserve">YERLIN NICOLE VILLABRILLE SUERO </t>
  </si>
  <si>
    <t xml:space="preserve">SECRETARIA </t>
  </si>
  <si>
    <t>ANALISTA LEGAL</t>
  </si>
  <si>
    <t>BS-0004125-2017</t>
  </si>
  <si>
    <t>BS-0004127-2017</t>
  </si>
  <si>
    <t>BS-0004122-2017</t>
  </si>
  <si>
    <t>BS-0004010-2017</t>
  </si>
  <si>
    <t>BS-0004655-2017</t>
  </si>
  <si>
    <t>BS-0004654-2017</t>
  </si>
  <si>
    <t>BS-0004687-2017</t>
  </si>
  <si>
    <t>BS-0004698-2017</t>
  </si>
  <si>
    <t>BS-0004656-2017</t>
  </si>
  <si>
    <t>BS-0004688-2017</t>
  </si>
  <si>
    <t>BS-0004694-2017</t>
  </si>
  <si>
    <t>BS-0004657-2017</t>
  </si>
  <si>
    <t>BS-0004690-2017</t>
  </si>
  <si>
    <t>BS-0004697-2017</t>
  </si>
  <si>
    <t>BS-0004685-2017</t>
  </si>
  <si>
    <t>BS-0004696-2017</t>
  </si>
  <si>
    <t>BS-0004686-2017</t>
  </si>
  <si>
    <t>BS-0004684-2017</t>
  </si>
  <si>
    <t>BS-0004773-2017</t>
  </si>
  <si>
    <t>BS-0004964-2017</t>
  </si>
  <si>
    <t>BS-0004621-2017</t>
  </si>
  <si>
    <t>BS-0005078-2017</t>
  </si>
  <si>
    <t>BS-0004972-2017</t>
  </si>
  <si>
    <t>BS-0005079-2017</t>
  </si>
  <si>
    <t>BS-0005031-2017</t>
  </si>
  <si>
    <t>BS-0005283-2017</t>
  </si>
  <si>
    <t>BS-0005374-2017</t>
  </si>
  <si>
    <t>BS-0005375-2017</t>
  </si>
  <si>
    <t>BS-0005372-2017</t>
  </si>
  <si>
    <t>BS-0005387-2017</t>
  </si>
  <si>
    <t>BS-0005211-2017</t>
  </si>
  <si>
    <t>BS-0005408-2017</t>
  </si>
  <si>
    <t>BS-0005380-2017</t>
  </si>
  <si>
    <t>BS-0005407-2017</t>
  </si>
  <si>
    <t>BS-0005379-2017</t>
  </si>
  <si>
    <t>BS-0005266-2017</t>
  </si>
  <si>
    <t>BS-0005273-2017</t>
  </si>
  <si>
    <t>BS-0005390-2017</t>
  </si>
  <si>
    <t>BS-0005404-2017</t>
  </si>
  <si>
    <t>BS-0005383-2017</t>
  </si>
  <si>
    <t>BS-0005386-2017</t>
  </si>
  <si>
    <t>BS-0005282-2017</t>
  </si>
  <si>
    <t>BS-0005274-2017</t>
  </si>
  <si>
    <t>BS-0005392-2017</t>
  </si>
  <si>
    <t>BS-0005384-2017</t>
  </si>
  <si>
    <t>BS-0005371-2017</t>
  </si>
  <si>
    <t>COORDINADOR DE LA GESTION OPERATIVA</t>
  </si>
  <si>
    <t>BS-0004177-2017</t>
  </si>
  <si>
    <t>BS-0004351-2017</t>
  </si>
  <si>
    <t>BS-0004009-2017</t>
  </si>
  <si>
    <t>DARTO LANTIGUA VARGAS</t>
  </si>
  <si>
    <t xml:space="preserve">DOMINGA PASCUALA GARCIA MEDRANO </t>
  </si>
  <si>
    <t>EDGAR EMIL ROMANO CORTORREAL</t>
  </si>
  <si>
    <t>MICHAEL PIETER MEDRANO CRISTO</t>
  </si>
  <si>
    <t xml:space="preserve">DISEÑADOR GRAFICO </t>
  </si>
  <si>
    <t>BS-0004507-2017</t>
  </si>
  <si>
    <t>BS-0004509-2017</t>
  </si>
  <si>
    <t>BS-0004513-2017</t>
  </si>
  <si>
    <t>ANEIKA YAMEL ALCANTARA SANTANA</t>
  </si>
  <si>
    <t>CARLOS ENRIQUE CONTRERAS BONILLA</t>
  </si>
  <si>
    <t xml:space="preserve">FERNANDO SALVADOR NOVAS </t>
  </si>
  <si>
    <t xml:space="preserve">FRANCISCO ROBERTO ROBLES PEREZ </t>
  </si>
  <si>
    <t>GISSELLE ELIZABETH RODRIGUEZ GRULLON DE ABREU</t>
  </si>
  <si>
    <t>HENRY MICHELL PEREZ NINA</t>
  </si>
  <si>
    <t>LEONARDO EUCLIDES DE JESUS CUEVAS</t>
  </si>
  <si>
    <t>LEONIDIS BATISTA PEREZ</t>
  </si>
  <si>
    <t xml:space="preserve">ROSA IRIS TEJADA ROSA </t>
  </si>
  <si>
    <t>COORDINADORA MUNICIPAL TERRITORIAL</t>
  </si>
  <si>
    <t>BS-0005046-2017</t>
  </si>
  <si>
    <t>BS-0004790-2017</t>
  </si>
  <si>
    <t>BS-0004792-2017</t>
  </si>
  <si>
    <t>BS-0005278-2017</t>
  </si>
  <si>
    <t>BS-0004787-2017</t>
  </si>
  <si>
    <t>BS-0005096-2017</t>
  </si>
  <si>
    <t>BS-0005275-2017</t>
  </si>
  <si>
    <t>ALTAGRACIA MARELY PUJOLS DE FERNANDEZ</t>
  </si>
  <si>
    <t>ANGELA CAROLINA PEREZ SEVERINO</t>
  </si>
  <si>
    <t xml:space="preserve">CESAR PEREZ CRUZ </t>
  </si>
  <si>
    <t xml:space="preserve">FIDEL JESUS CORNELIO SANCHEZ </t>
  </si>
  <si>
    <t>FRANCISCO GUTIERREZ</t>
  </si>
  <si>
    <t>MARIA SOLANYI FERRERAS GUERRERO</t>
  </si>
  <si>
    <t xml:space="preserve">NELSON RUBEN SOTO MELO </t>
  </si>
  <si>
    <t xml:space="preserve">TERI JOHANNA FRANCISCO FRANCISCO </t>
  </si>
  <si>
    <t xml:space="preserve">WANNA YAKAIRA FRIAS NUÑEZ </t>
  </si>
  <si>
    <t xml:space="preserve">COORDINADOR AUXILIAR MUNICIPAL </t>
  </si>
  <si>
    <t>ASISTENTE ADMINISTRATIVA</t>
  </si>
  <si>
    <t>ENLACE TERRITORIAL PLAN OPERATIVO OFTALMOLOGICO</t>
  </si>
  <si>
    <t>BS-0004123-2017</t>
  </si>
  <si>
    <t xml:space="preserve">TECNICO EN CONTINUIDAD EDUCATIVA </t>
  </si>
  <si>
    <t>BS-0005206-2017</t>
  </si>
  <si>
    <t>BS-0004968-2017</t>
  </si>
  <si>
    <t>BS-0005523-2017</t>
  </si>
  <si>
    <t>BS-0005406-2017</t>
  </si>
  <si>
    <t>BS-0005397-2017</t>
  </si>
  <si>
    <t>BS-0005385-2017</t>
  </si>
  <si>
    <t>BS-0004971-2017</t>
  </si>
  <si>
    <t>BS-0005688-2017</t>
  </si>
  <si>
    <t>BS-0005281-2017</t>
  </si>
  <si>
    <t>BS-0005202-2017</t>
  </si>
  <si>
    <t>BS-0005794-2017</t>
  </si>
  <si>
    <t>BS-0005082-2017</t>
  </si>
  <si>
    <t>BS-0005279-2017</t>
  </si>
  <si>
    <t>BS-0005622-2017</t>
  </si>
  <si>
    <t>BS-0005263-2017</t>
  </si>
  <si>
    <t>BS-0004969-2017</t>
  </si>
  <si>
    <t>BS-0004970-2017</t>
  </si>
  <si>
    <t>BS-0005081-2017</t>
  </si>
  <si>
    <t>BS-0004965-2017</t>
  </si>
  <si>
    <t>BS-0005795-2017</t>
  </si>
  <si>
    <t>BS-0005525-2017</t>
  </si>
  <si>
    <t>BS-0006358-2017</t>
  </si>
  <si>
    <t>ENCARGADO EN DESARROLLO JUVENIL</t>
  </si>
  <si>
    <t xml:space="preserve">ADA DE JESUS TIRADO </t>
  </si>
  <si>
    <t xml:space="preserve">ANEURYS DE JESUS SANCHEZ GUZMAN </t>
  </si>
  <si>
    <t xml:space="preserve">MARIA YONAIRA BRITO DOMINGUEZ DE PEREZ </t>
  </si>
  <si>
    <t xml:space="preserve">SILVERIO VILLA DE LA CRUZ </t>
  </si>
  <si>
    <t xml:space="preserve">COORDINADORA MUNICPAL </t>
  </si>
  <si>
    <t>BS-0005277-2017</t>
  </si>
  <si>
    <t>BS-0004788-2017</t>
  </si>
  <si>
    <t>BS-0005276-2017</t>
  </si>
  <si>
    <t>BS-0005083-2017</t>
  </si>
  <si>
    <t xml:space="preserve">PAOLA HERNANDEZ GARCIA </t>
  </si>
  <si>
    <t>VICTOR EDUARDO SILADI MENESES</t>
  </si>
  <si>
    <t xml:space="preserve">ENCARGADO EN DESARROLLO SOCIAL </t>
  </si>
  <si>
    <t>BS-0005797-2017</t>
  </si>
  <si>
    <t xml:space="preserve">OSCAL HIPOLITO MELO ORTIZ </t>
  </si>
  <si>
    <t xml:space="preserve">SOCRATES HOBSON GARCIA </t>
  </si>
  <si>
    <t xml:space="preserve">COORDINADORA DE FORMACION TECNICO LABORAL </t>
  </si>
  <si>
    <t>BS-0005678-2017</t>
  </si>
  <si>
    <t>BS-0005799-2017</t>
  </si>
  <si>
    <t>BS-0005265-2017</t>
  </si>
  <si>
    <t xml:space="preserve">EDGAR VIRGILIO PAEZ LEONARDO </t>
  </si>
  <si>
    <t>ELISA MARIA VERAS BIDO DE REINOSO</t>
  </si>
  <si>
    <t>GLENIS ADALGISA CEPEDA PEREZ</t>
  </si>
  <si>
    <t>BS-0005049-2017</t>
  </si>
  <si>
    <t xml:space="preserve">AUXILIAR ADMINISTRATIVA </t>
  </si>
  <si>
    <t xml:space="preserve">LIC. JOSE RUBEN PAULINO TAVARES </t>
  </si>
  <si>
    <t>BS-0006840-2017</t>
  </si>
  <si>
    <t>BS-0006842-2017</t>
  </si>
  <si>
    <t>BS-0006846-2017</t>
  </si>
  <si>
    <t>BS-0006853-2017</t>
  </si>
  <si>
    <t>BS-0006860-2017</t>
  </si>
  <si>
    <t>BS-0006874-2017</t>
  </si>
  <si>
    <t>BS-0006894-2017</t>
  </si>
  <si>
    <t>BS-0006929-2017</t>
  </si>
  <si>
    <t>BS-0006933-2017</t>
  </si>
  <si>
    <t>BS-0006938-2017</t>
  </si>
  <si>
    <t>BS-0006843-2017</t>
  </si>
  <si>
    <t>BS-0006862-2017</t>
  </si>
  <si>
    <t>BS-0006866-2017</t>
  </si>
  <si>
    <t>BS-0006939-2017</t>
  </si>
  <si>
    <t>BS-0006858-2017</t>
  </si>
  <si>
    <t>BS-0006863-2017</t>
  </si>
  <si>
    <t>BS-0006868-2017</t>
  </si>
  <si>
    <t>BS-0006889-2017</t>
  </si>
  <si>
    <t>BS-0006845-2017</t>
  </si>
  <si>
    <t>BS-0006935-2017</t>
  </si>
  <si>
    <t>BS-0006847-2017</t>
  </si>
  <si>
    <t>BS-0006857-2017</t>
  </si>
  <si>
    <t>BS-0006864-2017</t>
  </si>
  <si>
    <t>BS-0006892-2017</t>
  </si>
  <si>
    <t>BS-0006928-2017</t>
  </si>
  <si>
    <t>BS-0006932-2017</t>
  </si>
  <si>
    <t>BS-0006936-2017</t>
  </si>
  <si>
    <t>BS-0006844-2017</t>
  </si>
  <si>
    <t>BS-0006867-2017</t>
  </si>
  <si>
    <t>BS-0006869-2017</t>
  </si>
  <si>
    <t>BS-0006861-2017</t>
  </si>
  <si>
    <t>BS-0006877-2017</t>
  </si>
  <si>
    <t xml:space="preserve">NO. REGISTRO </t>
  </si>
  <si>
    <t xml:space="preserve">ANA LUISA CORDERO DIAZ </t>
  </si>
  <si>
    <t>BS-0006930-2017</t>
  </si>
  <si>
    <t>DAISY MARIA NINA ABREU</t>
  </si>
  <si>
    <t>ENRIQUE CABRAL CORONADO</t>
  </si>
  <si>
    <t xml:space="preserve">LUIS DE JESUS TAVAREZ FERNANDEZ </t>
  </si>
  <si>
    <t xml:space="preserve">YANIBEL SANTANA LIMA </t>
  </si>
  <si>
    <t xml:space="preserve">COORDINADORA MUNICIPAL TERRITORIAL </t>
  </si>
  <si>
    <t>BS-0006740-2017</t>
  </si>
  <si>
    <t>BS-0006401-2017</t>
  </si>
  <si>
    <t>BS-0006369-2017</t>
  </si>
  <si>
    <t>BS-0006370-2017</t>
  </si>
  <si>
    <t>BS-0007546-2017</t>
  </si>
  <si>
    <t>BS-0007535-2017</t>
  </si>
  <si>
    <t>BS-0007537-2017</t>
  </si>
  <si>
    <t>BS-0007613-2017</t>
  </si>
  <si>
    <t>BS-0007632-2017</t>
  </si>
  <si>
    <t>BS-0007604-2017</t>
  </si>
  <si>
    <t>BS-0007573-2017</t>
  </si>
  <si>
    <t>BS-0007562-2017</t>
  </si>
  <si>
    <t>BS-0007634-2017</t>
  </si>
  <si>
    <t>BS-0007565-2017</t>
  </si>
  <si>
    <t>BS-0007610-2017</t>
  </si>
  <si>
    <t>BS-0007700-2017</t>
  </si>
  <si>
    <t>NATALIA SANTOS DIAZ</t>
  </si>
  <si>
    <t>BS-0007602-2017</t>
  </si>
  <si>
    <t>BS-0007572-2017</t>
  </si>
  <si>
    <t>BS-0007561-2017</t>
  </si>
  <si>
    <t>BS-0007624-2017</t>
  </si>
  <si>
    <t>BS-0007568-2017</t>
  </si>
  <si>
    <t>BS-0007625-2017</t>
  </si>
  <si>
    <t>BS-0007691-2017</t>
  </si>
  <si>
    <t>BS-0007627-2017</t>
  </si>
  <si>
    <t>BS-0007567-2017</t>
  </si>
  <si>
    <t>BS-0007640-2017</t>
  </si>
  <si>
    <t>BS-0007629-2017</t>
  </si>
  <si>
    <t>BS-0007611-2017</t>
  </si>
  <si>
    <t>BS-0007575-2017</t>
  </si>
  <si>
    <t>BS-0007566-2017</t>
  </si>
  <si>
    <t>BS-0007563-2017</t>
  </si>
  <si>
    <t>BS-0007641-2017</t>
  </si>
  <si>
    <t>BS-0007685-2017</t>
  </si>
  <si>
    <t>BS-0007559-2017</t>
  </si>
  <si>
    <t>BS-0007560-2017</t>
  </si>
  <si>
    <t>BS-0007702-2017</t>
  </si>
  <si>
    <t>BS-0007688-2017</t>
  </si>
  <si>
    <t>BS-0007683-2017</t>
  </si>
  <si>
    <t>BS-0007698-2017</t>
  </si>
  <si>
    <t>BS-0007690-2017</t>
  </si>
  <si>
    <t>BS-0007695-2017</t>
  </si>
  <si>
    <t>BS-0007686-2017</t>
  </si>
  <si>
    <t>BS-0007576-2017</t>
  </si>
  <si>
    <t>BS-0007692-2017</t>
  </si>
  <si>
    <t>BS-0007687-2017</t>
  </si>
  <si>
    <t>BS-0007637-2017</t>
  </si>
  <si>
    <t>BS-0008144-2017</t>
  </si>
  <si>
    <t>BS-0007694-2017</t>
  </si>
  <si>
    <t>BS-0008151-2017</t>
  </si>
  <si>
    <t>BS-0007677-2017</t>
  </si>
  <si>
    <t>BS-0007684-2017</t>
  </si>
  <si>
    <t>BS-0007630-2017</t>
  </si>
  <si>
    <t>BS-0007678-2017</t>
  </si>
  <si>
    <t>BS-0007626-2017</t>
  </si>
  <si>
    <t>BS-0007708-2017</t>
  </si>
  <si>
    <t>BS-0007609-2017</t>
  </si>
  <si>
    <t>BS-0007605-2017</t>
  </si>
  <si>
    <t>BS-0007608-2017</t>
  </si>
  <si>
    <t>BS-0007638-2017</t>
  </si>
  <si>
    <t>BS-0007633-2017</t>
  </si>
  <si>
    <t>BS-0007603-2017</t>
  </si>
  <si>
    <t>BS-0007574-2017</t>
  </si>
  <si>
    <t>BS-0007544-2017</t>
  </si>
  <si>
    <t>BS-0007689-2017</t>
  </si>
  <si>
    <t>BS-0008324-2017</t>
  </si>
  <si>
    <t>BS-0007679-2017</t>
  </si>
  <si>
    <t>BS-0008417-2017</t>
  </si>
  <si>
    <t>BS-0007706-2017</t>
  </si>
  <si>
    <t>BS-0008138-2017</t>
  </si>
  <si>
    <t>BS-0008150-2017</t>
  </si>
  <si>
    <t>BS-0008322-2017</t>
  </si>
  <si>
    <t>BS-0007540-2017</t>
  </si>
  <si>
    <t>BS-0008141-2017</t>
  </si>
  <si>
    <t>BS-0008323-2017</t>
  </si>
  <si>
    <t>BS-0008442-2017</t>
  </si>
  <si>
    <t>BS-0008496-2017</t>
  </si>
  <si>
    <t>BS-0008644-2017</t>
  </si>
  <si>
    <t>BS-0008911-2017</t>
  </si>
  <si>
    <t>BS-0008915-2017</t>
  </si>
  <si>
    <t>BS-0008913-2017</t>
  </si>
  <si>
    <t>BS-0009038-2017</t>
  </si>
  <si>
    <t>BS-0009213-2017</t>
  </si>
  <si>
    <t>PERIODISTA</t>
  </si>
  <si>
    <t>COORDINADORA TERRITORIAL AUXILIAR MUNICIPAL</t>
  </si>
  <si>
    <t>BS-0007709-2017</t>
  </si>
  <si>
    <t xml:space="preserve">EDWARD PEÑA ENCARNACION </t>
  </si>
  <si>
    <t xml:space="preserve">SEGURIDAD INTERNA </t>
  </si>
  <si>
    <t>BS-0007830-2017</t>
  </si>
  <si>
    <t xml:space="preserve">FRANCISCO JOSE MOLINA RAMOS </t>
  </si>
  <si>
    <t xml:space="preserve">HORACIO NELSON FERREIRA PAULINO </t>
  </si>
  <si>
    <t>JANKARLOS ALBERTO BRITO PUJOLS</t>
  </si>
  <si>
    <t xml:space="preserve">JORGE LUIS JIMINEZ </t>
  </si>
  <si>
    <t xml:space="preserve">JOSMARY ALTAGRACIA LARA MOQUETE </t>
  </si>
  <si>
    <t xml:space="preserve">JUANA MARGARITA DE LA ROSA GARCIA </t>
  </si>
  <si>
    <t xml:space="preserve">MATIRDES CUEVA PEÑA </t>
  </si>
  <si>
    <t xml:space="preserve">OMAR FRANCISCO DE LOS SANTOS HICIANO </t>
  </si>
  <si>
    <t xml:space="preserve">ROBERTO BATISTA ACOSTA </t>
  </si>
  <si>
    <t xml:space="preserve">VALERIO DE LEON SEVERINO </t>
  </si>
  <si>
    <t xml:space="preserve">ESPECIALISTA EN ASENTAMIENTOS HUMANOS </t>
  </si>
  <si>
    <t xml:space="preserve">ENLACE CON LA MUNICPALIDAD </t>
  </si>
  <si>
    <t xml:space="preserve">TECNICO OPERATIVO VISUAL </t>
  </si>
  <si>
    <t xml:space="preserve">COORDINADOR AUXILIAR PROVINCIAL </t>
  </si>
  <si>
    <t xml:space="preserve">ASISTENTE QAC </t>
  </si>
  <si>
    <t xml:space="preserve">CAMARERA DEL DESPACHO </t>
  </si>
  <si>
    <t xml:space="preserve">ESPECIALISTA EN MANIFESTACIONES ARTISTICAS Y CULTURALES </t>
  </si>
  <si>
    <t>CHOFER</t>
  </si>
  <si>
    <t>BS-0007542-2017</t>
  </si>
  <si>
    <t>BS-0007532-2017</t>
  </si>
  <si>
    <t>BS-0007548-2017</t>
  </si>
  <si>
    <t>BS-0007717-2017</t>
  </si>
  <si>
    <t>BS-0007718-2017</t>
  </si>
  <si>
    <t>BS-0007536-2017</t>
  </si>
  <si>
    <t>BS-0007716-2017</t>
  </si>
  <si>
    <t>BS-0007715-2017</t>
  </si>
  <si>
    <t>BS-0007719-2017</t>
  </si>
  <si>
    <t>BS-0007714-2017</t>
  </si>
  <si>
    <t xml:space="preserve">EVELYN JOSEFINA DIAZ GARCIA </t>
  </si>
  <si>
    <t xml:space="preserve">CLAUDIA JOSEFINA FRIAS GONZALEZ </t>
  </si>
  <si>
    <t xml:space="preserve">ESPECIALISTA OFTALMOLOGICA </t>
  </si>
  <si>
    <t>BS-0007971-2017</t>
  </si>
  <si>
    <t>BS-0007972-2017</t>
  </si>
  <si>
    <t xml:space="preserve">COORDINADORA DEL DEPTO. DE COMUNICACIONES </t>
  </si>
  <si>
    <t xml:space="preserve">ENCARGADO DE PUNTOS ARTISTICOS Y CULTURALES </t>
  </si>
  <si>
    <t xml:space="preserve">AUXILIAR DEL EQUIPO TERRITORIAL </t>
  </si>
  <si>
    <t xml:space="preserve">CARLOS RAFAEL ROJAS DE BERAS </t>
  </si>
  <si>
    <t xml:space="preserve">JOHNNY AMADOR DE LA ROSA </t>
  </si>
  <si>
    <t xml:space="preserve">ANALISTA CONTINUIDAD EDUCATIVA </t>
  </si>
  <si>
    <t xml:space="preserve">COORDINADOR MUNICIPAL TERRITORIAL </t>
  </si>
  <si>
    <t>BS-0008514-2017</t>
  </si>
  <si>
    <t>BS-0008333-2017</t>
  </si>
  <si>
    <t>ALCIDES IVAN BETANCES PHILIPE</t>
  </si>
  <si>
    <t xml:space="preserve">FRANCISCO VELASQUEZ RAMIREZ </t>
  </si>
  <si>
    <t xml:space="preserve">JUAN DANIEL BERROA PEREZ </t>
  </si>
  <si>
    <t xml:space="preserve">SECRETARIO </t>
  </si>
  <si>
    <t>AUXILIAR DE OPERACIONES Y LOGISTICAS</t>
  </si>
  <si>
    <t>BS-0009192-2017</t>
  </si>
  <si>
    <t>BS-0009042-2017</t>
  </si>
  <si>
    <t>BS-0009041-2017</t>
  </si>
  <si>
    <t>DEYSI ALTAGRACIA SANCHEZ GARABITO</t>
  </si>
  <si>
    <t>DIONICIO ANTONIO DE LOS SANTOS HERNANDEZ</t>
  </si>
  <si>
    <t>DOMINGO DOMINGUEZ MENDEZ</t>
  </si>
  <si>
    <t>HUASCAR RAFAEL MARTINEZ PEREZ</t>
  </si>
  <si>
    <t>IAN CRISTOPHER SANCHEZ MARMOLEJOS</t>
  </si>
  <si>
    <t>KEYLA JACQUELINE PIÑA ZABALA</t>
  </si>
  <si>
    <t>MILAGROS A DEL C DE JS REINOSO ROJAS</t>
  </si>
  <si>
    <t>RAMONA BAEZ BONILLA</t>
  </si>
  <si>
    <t>SARAH ADALGISA JORGE SANTANA</t>
  </si>
  <si>
    <t>AUXILIAR SECTORIAL</t>
  </si>
  <si>
    <t>ENLACE REGIONAL</t>
  </si>
  <si>
    <t>AUXILIAR TERRITORIAL</t>
  </si>
  <si>
    <t>ESPECIALISTA EN PROGRAMAS DE ESPACIOS CULTURALES Y ARTISTICOS</t>
  </si>
  <si>
    <t>BS-0008329-2017</t>
  </si>
  <si>
    <t>BS-0008517-2017</t>
  </si>
  <si>
    <t>BS-0008334-2017</t>
  </si>
  <si>
    <t>BS-0008327-2017</t>
  </si>
  <si>
    <t>BS-0008330-2017</t>
  </si>
  <si>
    <t>BS-0008328-2017</t>
  </si>
  <si>
    <t>BS-0008528-2017</t>
  </si>
  <si>
    <t>BS-0007974-2017</t>
  </si>
  <si>
    <t>BS-0008524-2017</t>
  </si>
  <si>
    <t xml:space="preserve">MASSIEL DE LOS ANGELES LOPEZ LEBRON </t>
  </si>
  <si>
    <t xml:space="preserve">COORDINADORA AUXILIAR MUNICIPAL </t>
  </si>
  <si>
    <t>BS-0007710-2017</t>
  </si>
  <si>
    <t xml:space="preserve">GLORIA ELIZABET PEÑA DE TAVAREZ </t>
  </si>
  <si>
    <t xml:space="preserve">MARCOS ANDRES VOLQUEZ LOPEZ </t>
  </si>
  <si>
    <t>VANEZA RODRIGUEZ BELTRE</t>
  </si>
  <si>
    <t>COORDINADORA TERRITORIAL MUNICIPAL</t>
  </si>
  <si>
    <t>BS-0008523-2017</t>
  </si>
  <si>
    <t>BS-0009040-2017</t>
  </si>
  <si>
    <t>BS-0009039-2017</t>
  </si>
  <si>
    <t xml:space="preserve">CESAR ELIAS DE LEON SENCION </t>
  </si>
  <si>
    <t>BS-0009279-2017</t>
  </si>
  <si>
    <t>BS-0009293-2017</t>
  </si>
  <si>
    <t>BS-0009218-2017</t>
  </si>
  <si>
    <t>BS-0009299-2017</t>
  </si>
  <si>
    <t>BS-0009289-2017</t>
  </si>
  <si>
    <t>BS-0009292-2017</t>
  </si>
  <si>
    <t>BS-0009288-2017</t>
  </si>
  <si>
    <t>BS-0009297-2017</t>
  </si>
  <si>
    <t>BS-0009294-2017</t>
  </si>
  <si>
    <t>BS-0009286-2017</t>
  </si>
  <si>
    <t>BS-0009291-2017</t>
  </si>
  <si>
    <t>BS-0009398-2017</t>
  </si>
  <si>
    <t>BS-0009431-2017</t>
  </si>
  <si>
    <t>BS-0009419-2017</t>
  </si>
  <si>
    <t>BS-0009397-2017</t>
  </si>
  <si>
    <t>BS-0009425-2017</t>
  </si>
  <si>
    <t>BS-0009408-2017</t>
  </si>
  <si>
    <t>ANALISTA DE TRANSVERSIDAD</t>
  </si>
  <si>
    <t>BS-0009424-2017</t>
  </si>
  <si>
    <t>BS-0009423-2017</t>
  </si>
  <si>
    <t>BS-0009547-2017</t>
  </si>
  <si>
    <t>BS-0009494-2017</t>
  </si>
  <si>
    <t>BS-0009548-2017</t>
  </si>
  <si>
    <t>BS-0009533-2017</t>
  </si>
  <si>
    <t>BS-0009549-2017</t>
  </si>
  <si>
    <t>BS-0009546-2017</t>
  </si>
  <si>
    <t>MERCEDES ROSA ESCLARECIDA NUÑEZ REGALADO</t>
  </si>
  <si>
    <t>BS-0009212-2017</t>
  </si>
  <si>
    <t>BS-0009221-2017</t>
  </si>
  <si>
    <t>BS-0009583-2017</t>
  </si>
  <si>
    <t xml:space="preserve">CLARA INES HERNANDEZ VASQUEZ </t>
  </si>
  <si>
    <t xml:space="preserve">RAFAEL EVANGELISTA ULLOA RODRIGUEZ </t>
  </si>
  <si>
    <t>EDWAR MANUEL SANCHEZ MONTERO</t>
  </si>
  <si>
    <t>BS-0009231-2017</t>
  </si>
  <si>
    <t xml:space="preserve">EDUARDO SANTANA MEDINA </t>
  </si>
  <si>
    <t xml:space="preserve">TAMARA DE LOS ANGELES BURGOS CAMACHO </t>
  </si>
  <si>
    <t>BS-0009043-2017</t>
  </si>
  <si>
    <t>BS-0009405-2017</t>
  </si>
  <si>
    <t>FERNANDO ELIAS HACHE ALCANTARA</t>
  </si>
  <si>
    <t xml:space="preserve">COORDINADOR DE LOGISTICA </t>
  </si>
  <si>
    <t>BS-0009229-2017</t>
  </si>
  <si>
    <t xml:space="preserve">WELMIN ABELARDO MEDRANO PEREZ </t>
  </si>
  <si>
    <t>BS-0007713-2017</t>
  </si>
  <si>
    <t>BS-0009993-2017</t>
  </si>
  <si>
    <t xml:space="preserve">ADAM MIGUEL ALMONTE </t>
  </si>
  <si>
    <t xml:space="preserve">ANA MILEDY NUÑEZ NUÑEZ DE VICTORIANO </t>
  </si>
  <si>
    <t xml:space="preserve">BARTOLOME PEREZ NOVA </t>
  </si>
  <si>
    <t xml:space="preserve">INOSENCIO REYES </t>
  </si>
  <si>
    <t>BS-0010089-2017</t>
  </si>
  <si>
    <t>BS-0009230-2017</t>
  </si>
  <si>
    <t>BS-0009994-2017</t>
  </si>
  <si>
    <t>BS-0009998-2017</t>
  </si>
  <si>
    <t>_______________________________</t>
  </si>
  <si>
    <t>ENCARGADO DEPARTAMENTO FINANCIERO</t>
  </si>
  <si>
    <t>ING. FRANCISCO L. BENEDICTO P.</t>
  </si>
  <si>
    <t>DIRECTOR ADMINISTRATIVO Y FINANCIERO</t>
  </si>
  <si>
    <t>CARLOS ANTONIO RODRIGUEZ BELLIARD</t>
  </si>
  <si>
    <t>FRED ARTURO MARMOL ARIAS</t>
  </si>
  <si>
    <t>JULIO ALBERTO DURAN MERCEDES</t>
  </si>
  <si>
    <t>DONACIANO DE LA CRUZ MONTERO</t>
  </si>
  <si>
    <t>AUXILIAR DEPTO. DE OPERACIONES Y LOGISTA</t>
  </si>
  <si>
    <t>CAMAROGRAFO</t>
  </si>
  <si>
    <t>BS-0010938-2017</t>
  </si>
  <si>
    <t>BS-0010939-2017</t>
  </si>
  <si>
    <t>BS-0010940-2017</t>
  </si>
  <si>
    <t>BS-0010934-2017</t>
  </si>
  <si>
    <t>BS-0010980-2017</t>
  </si>
  <si>
    <t>NELIA BURGOS BIDO</t>
  </si>
  <si>
    <t>NELSON FEDERICO PERALTA UREÑA</t>
  </si>
  <si>
    <t>ANA CRISEYDA JIMENEZ MOJICA</t>
  </si>
  <si>
    <t>DAILY ESTHER NUÑEZ GIL</t>
  </si>
  <si>
    <t>BS-0010839-2017</t>
  </si>
  <si>
    <t>BS-0010935-2017</t>
  </si>
  <si>
    <t>BS-0010937-2017</t>
  </si>
  <si>
    <t>BS-0010941-2017</t>
  </si>
  <si>
    <t>ENCARGADO DE NOMINA</t>
  </si>
  <si>
    <t xml:space="preserve">LIC. ANDRES A. JIMENEZ DE LA CRUZ </t>
  </si>
  <si>
    <t xml:space="preserve">BIENVENIDO ANTONIO VALDEZ MIRANDA </t>
  </si>
  <si>
    <t xml:space="preserve">ASESOR DE PROGRAMAS Y MANIFESTACIONES ARTISTICAS Y CULTURALES </t>
  </si>
  <si>
    <t>BS-0009995-2017</t>
  </si>
  <si>
    <t xml:space="preserve">ALFREDO EUSEBIO </t>
  </si>
  <si>
    <t>ANA DIOSIRIS DE LA ROSA MEDINA</t>
  </si>
  <si>
    <t xml:space="preserve">ANA QUISQUELLA LANTIGUA DE LA CRUZ DE MENDEZ </t>
  </si>
  <si>
    <t>CONSUELO MARGARITA PEÑA PERDOMO</t>
  </si>
  <si>
    <t xml:space="preserve">FELIX ANTONIO CUEVAS SEGURA </t>
  </si>
  <si>
    <t xml:space="preserve">JUAN MIGUEL GONZALEZ ESPAILLAT </t>
  </si>
  <si>
    <t xml:space="preserve">ROBIN GREGORIO FERREIRA PAULINO </t>
  </si>
  <si>
    <t xml:space="preserve">VICTOR LEONCIO PORTES PAULINO </t>
  </si>
  <si>
    <t xml:space="preserve">WILLIAM PEREZ RAMIREZ </t>
  </si>
  <si>
    <t xml:space="preserve">YAFREISY PAOLA RAMIREZ ALCANTARA </t>
  </si>
  <si>
    <t xml:space="preserve">AUXILIAR DE DISEÑO GRAFICO </t>
  </si>
  <si>
    <t xml:space="preserve">ANALISTA LEGAL </t>
  </si>
  <si>
    <t>BS-0010835-2017</t>
  </si>
  <si>
    <t>BS-0011743-2017</t>
  </si>
  <si>
    <t>BS-0011346-2017</t>
  </si>
  <si>
    <t>BS-0011686-2017</t>
  </si>
  <si>
    <t>BS-0011736-2017</t>
  </si>
  <si>
    <t>BS-0011687-2017</t>
  </si>
  <si>
    <t>BS-0011749-2017</t>
  </si>
  <si>
    <t>BS-0011954-2017</t>
  </si>
  <si>
    <t>BS-0011740-2017</t>
  </si>
  <si>
    <t>BS-0011734-2017</t>
  </si>
  <si>
    <t xml:space="preserve">TECNICO EN REVITALIZACION TERRITORIAL </t>
  </si>
  <si>
    <t>BS-0008646-2017</t>
  </si>
  <si>
    <t>BS-0009992-2017</t>
  </si>
  <si>
    <t>ENCARGADO DE  NOMINA</t>
  </si>
  <si>
    <t xml:space="preserve">SONIA MAGALI MODESTO DE OLEO </t>
  </si>
  <si>
    <t>BS-0012801-2017</t>
  </si>
  <si>
    <t>BS-0012796-2017</t>
  </si>
  <si>
    <t>BS-0012798-2017</t>
  </si>
  <si>
    <t>BS-0012831-2017</t>
  </si>
  <si>
    <t>BS-0012806-2017</t>
  </si>
  <si>
    <t>BS-0012797-2017</t>
  </si>
  <si>
    <t>BS-0012793-2017</t>
  </si>
  <si>
    <t>BS-0012812-2017</t>
  </si>
  <si>
    <t>BS-0012813-2017</t>
  </si>
  <si>
    <t>BS-0012799-2017</t>
  </si>
  <si>
    <t>BS-0013122-2017</t>
  </si>
  <si>
    <t>BS-0013265-2017</t>
  </si>
  <si>
    <t>BS-0013324-2017</t>
  </si>
  <si>
    <t>BS-0013270-2017</t>
  </si>
  <si>
    <t>BS-0013091-2017</t>
  </si>
  <si>
    <t>BS-0013452-2017</t>
  </si>
  <si>
    <t>BS-0013453-2017</t>
  </si>
  <si>
    <t>BS-0013460-2017</t>
  </si>
  <si>
    <t>BS-0013835-2017</t>
  </si>
  <si>
    <t>BS-0013839-2017</t>
  </si>
  <si>
    <t>BS-0012604-2017</t>
  </si>
  <si>
    <t xml:space="preserve">ALEJANDRO MORILLO MORILLO </t>
  </si>
  <si>
    <t>ATAWALPA SANTANA JIMENEZ</t>
  </si>
  <si>
    <t>CRISDAILY IVETT DE LOS SANTOS PANIAGUA</t>
  </si>
  <si>
    <t xml:space="preserve">MARIBEL MAGO REYES </t>
  </si>
  <si>
    <t>RAMON REINALDO ROSARIO AMEZQUITA</t>
  </si>
  <si>
    <t xml:space="preserve">ZAIDA GINNETTE ACOSTA DE LA CRUZ </t>
  </si>
  <si>
    <t>SUPERVISOR DE MANTENIMIENTO DE VEHICULO</t>
  </si>
  <si>
    <t xml:space="preserve">ANALISTA DE PROTECCION INFANTIL </t>
  </si>
  <si>
    <t>BS-0012595-2017</t>
  </si>
  <si>
    <t>BS-0010750-2017</t>
  </si>
  <si>
    <t>BS-0012950-2017</t>
  </si>
  <si>
    <t>BS-0037066-2017</t>
  </si>
  <si>
    <t>BS-0012946-2017</t>
  </si>
  <si>
    <t>BS-0012947-2017</t>
  </si>
  <si>
    <t>ANA CRISTINA DE PEÑA RODRIGUEZ</t>
  </si>
  <si>
    <t>ENCARGADA UNIDAD DE REVISION Y ANALISIS</t>
  </si>
  <si>
    <t>BS-0012961-2017</t>
  </si>
  <si>
    <t>GILIANNY MARIA MARTINEZ LUCIANO</t>
  </si>
  <si>
    <t xml:space="preserve">INOCENCIA IBANIA INFANTE DURAN </t>
  </si>
  <si>
    <t xml:space="preserve">MARINA ESTHER MARTE BAEZ </t>
  </si>
  <si>
    <t>PEDRO JOSE DE LEON REYES</t>
  </si>
  <si>
    <t>ROCIO MARTINEZ DE LA ROSA</t>
  </si>
  <si>
    <t>BS-0012948-2017</t>
  </si>
  <si>
    <t>BS-0012949-2017</t>
  </si>
  <si>
    <t>BS-0012835-2017</t>
  </si>
  <si>
    <t>BS-0013268-2017</t>
  </si>
  <si>
    <t>BS-0012833-2017</t>
  </si>
  <si>
    <t xml:space="preserve">AUXILIAR DE PRENSA </t>
  </si>
  <si>
    <t>BS-0012435-2017</t>
  </si>
  <si>
    <t>BS-0014027-2017</t>
  </si>
  <si>
    <t>BS-0014025-2017</t>
  </si>
  <si>
    <t xml:space="preserve">COORDINADOR DE TERRITORIO PRIORIZADOS </t>
  </si>
  <si>
    <t xml:space="preserve">ENCARGADO DE OPERACIONES Y LOGISTICAS </t>
  </si>
  <si>
    <t>BS-0015117-2017</t>
  </si>
  <si>
    <t>BS-0014110-2017</t>
  </si>
  <si>
    <t>BS-0014265-2017</t>
  </si>
  <si>
    <t>BS-0014264-2017</t>
  </si>
  <si>
    <t>BS-0014042-2017</t>
  </si>
  <si>
    <t>BS-0014266-2017</t>
  </si>
  <si>
    <t>BS-0013128-2017</t>
  </si>
  <si>
    <t>BS-0004967-2017</t>
  </si>
  <si>
    <t>BS-0007696-2017</t>
  </si>
  <si>
    <t>BS-0009217-2017</t>
  </si>
  <si>
    <t>BS-0009215-2017</t>
  </si>
  <si>
    <t>BS-0009219-2017</t>
  </si>
  <si>
    <t>BS-0011691-2017</t>
  </si>
  <si>
    <t>BS-0005402-2017</t>
  </si>
  <si>
    <t>BS-0013133-2017</t>
  </si>
  <si>
    <t>BS-0010746-2017</t>
  </si>
  <si>
    <t>BS-0010745-2017</t>
  </si>
  <si>
    <t>BS-0011733-2017</t>
  </si>
  <si>
    <t>BS-0012807-2017</t>
  </si>
  <si>
    <t>BS-0012792-2017</t>
  </si>
  <si>
    <t>BS-0013127-2017</t>
  </si>
  <si>
    <t>BS-0005268-2017</t>
  </si>
  <si>
    <t>BS-0013132-2017</t>
  </si>
  <si>
    <t>BS-0012836-2017</t>
  </si>
  <si>
    <t>BS-0009216-2017</t>
  </si>
  <si>
    <t>BS-0012791-2017</t>
  </si>
  <si>
    <t>BS-0012829-2017</t>
  </si>
  <si>
    <t>COORDINADORA DEL PROGRAMA DE ANIMACION DE LECTO-ESCRITURA</t>
  </si>
  <si>
    <t>COORDINADOR DEL OBSERVATORIO SOCIAL</t>
  </si>
  <si>
    <t>BS-0012803-2017</t>
  </si>
  <si>
    <t>BS-0012820-2017</t>
  </si>
  <si>
    <t>BS-0012826-2017</t>
  </si>
  <si>
    <t>BS-0012966-2017</t>
  </si>
  <si>
    <t>BS-0012967-2017</t>
  </si>
  <si>
    <t>BS-0013092-2017</t>
  </si>
  <si>
    <t>BS-0013094-2017</t>
  </si>
  <si>
    <t>BS-0012823-2017</t>
  </si>
  <si>
    <t>BS-0012827-2017</t>
  </si>
  <si>
    <t>BS-0012965-2017</t>
  </si>
  <si>
    <t>BS-0012968-2017</t>
  </si>
  <si>
    <t>BS-0012970-2017</t>
  </si>
  <si>
    <t>BS-0014029-2017</t>
  </si>
  <si>
    <t>BS-0012492-2017</t>
  </si>
  <si>
    <t>BS-0012819-2017</t>
  </si>
  <si>
    <t>BS-0012824-2017</t>
  </si>
  <si>
    <t>BS-0010587-2017</t>
  </si>
  <si>
    <t>BS-0012969-2017</t>
  </si>
  <si>
    <t>BS-0014033-2017</t>
  </si>
  <si>
    <t>BS-0014022-2017</t>
  </si>
  <si>
    <t>BS-0002728-2017</t>
  </si>
  <si>
    <t>BS-0012805-2017</t>
  </si>
  <si>
    <t>BS-0012639-2017</t>
  </si>
  <si>
    <t>BS-0012818-2017</t>
  </si>
  <si>
    <t>BS-0012828-2017</t>
  </si>
  <si>
    <t>BS-0012795-2017</t>
  </si>
  <si>
    <t>BS-0010747-2017</t>
  </si>
  <si>
    <t>BS-0012698-2017</t>
  </si>
  <si>
    <t>BS-0012830-2017</t>
  </si>
  <si>
    <t>BS-0012594-2017</t>
  </si>
  <si>
    <t>BS-0007530-2017</t>
  </si>
  <si>
    <t>BS-0007504-2017</t>
  </si>
  <si>
    <t>BS-0007693-2017</t>
  </si>
  <si>
    <t>BS-0000384-2018</t>
  </si>
  <si>
    <t>BS-0000385-2018</t>
  </si>
  <si>
    <t>BS-0000386-2018</t>
  </si>
  <si>
    <t>BS-0000369-2018</t>
  </si>
  <si>
    <t>JULIO CESAR ALCIBIADES HERNANDEZ SOUFFRONT</t>
  </si>
  <si>
    <t>JULIO EZEQUIEL CABRAL CABRERA</t>
  </si>
  <si>
    <t xml:space="preserve">KERBIS PEREZ MELLA </t>
  </si>
  <si>
    <t>PRIVA PEREZ ROSA</t>
  </si>
  <si>
    <t xml:space="preserve">YEIDY CAROLINA RODRIGUEZ BRETON DE CORNIEL </t>
  </si>
  <si>
    <t xml:space="preserve">ENCARGADO ESPECIAL DE SEGURIDAD </t>
  </si>
  <si>
    <t>BS-0013913-2017</t>
  </si>
  <si>
    <t>BS-0014914-2017</t>
  </si>
  <si>
    <t>BS-0010751-2017</t>
  </si>
  <si>
    <t>BS-0013914-2017</t>
  </si>
  <si>
    <t>BS-0012742-2017</t>
  </si>
  <si>
    <t>BS-0000496-2018</t>
  </si>
  <si>
    <t>BS-0000499-2018</t>
  </si>
  <si>
    <t>BS-0000501-2018</t>
  </si>
  <si>
    <t>BS-0000497-2018</t>
  </si>
  <si>
    <t>BS-0000502-2018</t>
  </si>
  <si>
    <t>BS-0000500-2018</t>
  </si>
  <si>
    <t>BS-0000571-2018</t>
  </si>
  <si>
    <t>BS-0000610-2018</t>
  </si>
  <si>
    <t>BS-0000612-2018</t>
  </si>
  <si>
    <t>DEOLEGARIO TAPIA SIERRA</t>
  </si>
  <si>
    <t>COORDINADOR PARA LA REORGANIZACION DE CENTROS PARA LA CONTINUIDAD EDUCATIVA</t>
  </si>
  <si>
    <t>BS-0000645-2018</t>
  </si>
  <si>
    <t>BS-0001054-2018</t>
  </si>
  <si>
    <t>BS-0001057-2018</t>
  </si>
  <si>
    <t>BS-0000726-2018</t>
  </si>
  <si>
    <t>BS-0001056-2018</t>
  </si>
  <si>
    <t>BS-0001075-2018</t>
  </si>
  <si>
    <t>BS-0001055-2018</t>
  </si>
  <si>
    <t xml:space="preserve">ALTAGRACIA ANTONIA BRITO SANTIAGO </t>
  </si>
  <si>
    <t>BS-0001796-2018</t>
  </si>
  <si>
    <t>MELANIA ANTONIA MICHES MELO</t>
  </si>
  <si>
    <t>BS-0004695-2017</t>
  </si>
  <si>
    <t xml:space="preserve">MIGUEL ANGEL DE OLEO MONTERO </t>
  </si>
  <si>
    <t>BS-0001350-2018</t>
  </si>
  <si>
    <t>NELSON JENNEFER CABA CORNIELL</t>
  </si>
  <si>
    <t>BS-0002000-2018</t>
  </si>
  <si>
    <t xml:space="preserve">ROSA ANICIA PAEZ GUERRERO </t>
  </si>
  <si>
    <t xml:space="preserve">COORDINADOR AREA DE LA SALUD </t>
  </si>
  <si>
    <t>BS-0001797-2018</t>
  </si>
  <si>
    <t>SOLICITUD DE EXCLUSION DE NOMINA AL 28/02/2018, SEGÚN DRH-2018-CI-0146</t>
  </si>
  <si>
    <t>SOLICITUD DE EXCLUSION DE NOMINA AL 28/02/2018, SEGÚN DRH-2018-CI-0103</t>
  </si>
  <si>
    <t>SOLICITUD DE EXCLUSION DE NOMINA AL 01/03/2018, SEGÚN DRH-2018-CI-0100</t>
  </si>
  <si>
    <t>SOLICITUD DE EXCLUSION DE NOMINA AL 28/02/2018, SEGÚN DRH-2018-CI-0122</t>
  </si>
  <si>
    <t>SOLICITUD DE EXCLUSION DE NOMINA AL 28/02/2018, SEGÚN DRH-2018-CI-0147</t>
  </si>
  <si>
    <t>PAGO DE HONORARIOS PERSONAL CONTRATADO MARZO 2018</t>
  </si>
  <si>
    <t>NOVEDADES PERSONAL CONTRATADO MES DE MARZO 2018</t>
  </si>
  <si>
    <t>BS-0001883-2018</t>
  </si>
  <si>
    <t>BS-0001795-2018</t>
  </si>
  <si>
    <t>BS-0001626-2018</t>
  </si>
  <si>
    <t>BS-0001627-2018</t>
  </si>
  <si>
    <t>BS-0001884-2018</t>
  </si>
  <si>
    <t>BS-0001628-2018</t>
  </si>
  <si>
    <t>BS-0001629-2018</t>
  </si>
  <si>
    <t>BS-0001971-2018</t>
  </si>
  <si>
    <t>BS-0001885-2018</t>
  </si>
  <si>
    <t>BS-0001633-2018</t>
  </si>
  <si>
    <t>RESUMEN DE NOMINA MARZO 2018</t>
  </si>
  <si>
    <t>BS-0001630-2018</t>
  </si>
  <si>
    <t>BS-0002132-2018</t>
  </si>
  <si>
    <t>BS-0001794-2018</t>
  </si>
  <si>
    <t xml:space="preserve">Categorias de Servidores </t>
  </si>
  <si>
    <t>Estatutos   Simplificados (temporal)</t>
  </si>
  <si>
    <t xml:space="preserve">CARGO DE CONFIANZA </t>
  </si>
  <si>
    <t>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</si>
</sst>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000\-0000000\-0"/>
  </numFmts>
  <fonts count="4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b/>
      <u val="doubleAccounting"/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sz val="16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u val="doubleAccounting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7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right"/>
    </xf>
    <xf numFmtId="165" fontId="11" fillId="0" borderId="14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/>
    <xf numFmtId="165" fontId="11" fillId="0" borderId="14" xfId="0" applyNumberFormat="1" applyFont="1" applyBorder="1" applyAlignment="1">
      <alignment horizontal="right"/>
    </xf>
    <xf numFmtId="165" fontId="9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right"/>
    </xf>
    <xf numFmtId="0" fontId="18" fillId="0" borderId="0" xfId="0" applyFont="1" applyFill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7" fillId="0" borderId="0" xfId="0" applyFont="1" applyFill="1" applyAlignme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/>
    <xf numFmtId="0" fontId="17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18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/>
    <xf numFmtId="0" fontId="1" fillId="0" borderId="0" xfId="0" applyFont="1" applyFill="1" applyAlignment="1"/>
    <xf numFmtId="0" fontId="18" fillId="0" borderId="0" xfId="0" applyFont="1" applyFill="1" applyAlignment="1"/>
    <xf numFmtId="0" fontId="22" fillId="0" borderId="0" xfId="0" applyFont="1" applyFill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" fontId="3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0" xfId="0" applyFont="1" applyFill="1"/>
    <xf numFmtId="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right" vertical="top"/>
    </xf>
    <xf numFmtId="0" fontId="8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1" applyFont="1" applyFill="1" applyBorder="1" applyAlignment="1">
      <alignment horizontal="center" vertical="center"/>
    </xf>
    <xf numFmtId="165" fontId="0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165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/>
    <xf numFmtId="0" fontId="27" fillId="0" borderId="0" xfId="0" applyFont="1" applyFill="1"/>
    <xf numFmtId="165" fontId="26" fillId="0" borderId="0" xfId="0" applyNumberFormat="1" applyFont="1" applyFill="1"/>
    <xf numFmtId="0" fontId="25" fillId="0" borderId="0" xfId="0" applyFont="1" applyFill="1" applyAlignment="1">
      <alignment horizontal="center"/>
    </xf>
    <xf numFmtId="0" fontId="27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Border="1"/>
    <xf numFmtId="165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Border="1" applyAlignment="1"/>
    <xf numFmtId="0" fontId="25" fillId="0" borderId="0" xfId="0" applyFont="1" applyFill="1" applyBorder="1" applyAlignment="1"/>
    <xf numFmtId="0" fontId="0" fillId="0" borderId="0" xfId="0" applyFont="1" applyFill="1" applyAlignment="1"/>
    <xf numFmtId="0" fontId="11" fillId="0" borderId="0" xfId="0" applyFont="1" applyFill="1" applyAlignment="1">
      <alignment horizontal="left"/>
    </xf>
    <xf numFmtId="164" fontId="25" fillId="0" borderId="0" xfId="0" applyNumberFormat="1" applyFont="1" applyFill="1"/>
    <xf numFmtId="164" fontId="9" fillId="0" borderId="0" xfId="0" applyNumberFormat="1" applyFont="1"/>
    <xf numFmtId="0" fontId="8" fillId="0" borderId="0" xfId="0" applyFont="1" applyFill="1" applyAlignment="1">
      <alignment horizontal="left"/>
    </xf>
    <xf numFmtId="165" fontId="28" fillId="0" borderId="0" xfId="0" applyNumberFormat="1" applyFont="1" applyFill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5" fontId="25" fillId="0" borderId="0" xfId="0" applyNumberFormat="1" applyFont="1" applyFill="1"/>
    <xf numFmtId="0" fontId="3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9" fillId="0" borderId="0" xfId="0" applyFont="1" applyFill="1"/>
    <xf numFmtId="166" fontId="25" fillId="0" borderId="0" xfId="0" applyNumberFormat="1" applyFont="1" applyFill="1"/>
    <xf numFmtId="164" fontId="8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4" fontId="8" fillId="0" borderId="0" xfId="0" applyNumberFormat="1" applyFont="1"/>
    <xf numFmtId="4" fontId="25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7" xfId="0" applyFont="1" applyFill="1" applyBorder="1" applyAlignment="1">
      <alignment horizontal="center" vertical="center"/>
    </xf>
    <xf numFmtId="165" fontId="23" fillId="0" borderId="27" xfId="1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4" fontId="20" fillId="0" borderId="0" xfId="0" applyNumberFormat="1" applyFont="1" applyAlignment="1">
      <alignment horizontal="right"/>
    </xf>
    <xf numFmtId="165" fontId="25" fillId="0" borderId="0" xfId="1" applyFont="1" applyFill="1"/>
    <xf numFmtId="165" fontId="0" fillId="0" borderId="0" xfId="0" applyNumberFormat="1" applyFont="1" applyFill="1"/>
    <xf numFmtId="164" fontId="4" fillId="0" borderId="0" xfId="0" applyNumberFormat="1" applyFont="1" applyFill="1"/>
    <xf numFmtId="0" fontId="34" fillId="0" borderId="12" xfId="0" applyFont="1" applyFill="1" applyBorder="1" applyAlignment="1">
      <alignment vertical="center"/>
    </xf>
    <xf numFmtId="166" fontId="34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/>
    </xf>
    <xf numFmtId="165" fontId="36" fillId="0" borderId="12" xfId="1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165" fontId="26" fillId="0" borderId="21" xfId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34" fillId="0" borderId="0" xfId="0" applyFont="1" applyFill="1"/>
    <xf numFmtId="0" fontId="34" fillId="2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66" fontId="34" fillId="0" borderId="12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left" vertical="center" wrapText="1"/>
    </xf>
    <xf numFmtId="0" fontId="24" fillId="0" borderId="0" xfId="0" applyFont="1" applyFill="1"/>
    <xf numFmtId="0" fontId="37" fillId="0" borderId="12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vertical="center" wrapText="1"/>
    </xf>
    <xf numFmtId="4" fontId="33" fillId="0" borderId="12" xfId="0" applyNumberFormat="1" applyFont="1" applyFill="1" applyBorder="1" applyAlignment="1">
      <alignment vertical="center"/>
    </xf>
    <xf numFmtId="4" fontId="37" fillId="0" borderId="12" xfId="0" applyNumberFormat="1" applyFont="1" applyFill="1" applyBorder="1" applyAlignment="1">
      <alignment vertical="center" wrapText="1"/>
    </xf>
    <xf numFmtId="14" fontId="37" fillId="0" borderId="12" xfId="0" applyNumberFormat="1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13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65" fontId="24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4" fontId="39" fillId="0" borderId="19" xfId="0" applyNumberFormat="1" applyFont="1" applyFill="1" applyBorder="1" applyAlignment="1">
      <alignment horizontal="left" vertical="center"/>
    </xf>
    <xf numFmtId="4" fontId="39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3" borderId="6" xfId="0" applyFont="1" applyFill="1" applyBorder="1"/>
    <xf numFmtId="0" fontId="1" fillId="3" borderId="31" xfId="0" applyFont="1" applyFill="1" applyBorder="1"/>
    <xf numFmtId="0" fontId="1" fillId="3" borderId="1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7" fillId="3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right" vertical="top"/>
    </xf>
    <xf numFmtId="0" fontId="2" fillId="0" borderId="25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1533525</xdr:colOff>
      <xdr:row>5</xdr:row>
      <xdr:rowOff>180974</xdr:rowOff>
    </xdr:to>
    <xdr:pic>
      <xdr:nvPicPr>
        <xdr:cNvPr id="2" name="Picture 1" descr="Dirección General de Programas Especiales de la Presidencia (1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33525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714375</xdr:colOff>
      <xdr:row>0</xdr:row>
      <xdr:rowOff>57150</xdr:rowOff>
    </xdr:from>
    <xdr:to>
      <xdr:col>3</xdr:col>
      <xdr:colOff>1295398</xdr:colOff>
      <xdr:row>5</xdr:row>
      <xdr:rowOff>66675</xdr:rowOff>
    </xdr:to>
    <xdr:pic>
      <xdr:nvPicPr>
        <xdr:cNvPr id="3" name="Picture 2" descr="Logo QUISQUEYA APRENDE CONTIGO (2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24550" y="57150"/>
          <a:ext cx="188594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5</xdr:row>
      <xdr:rowOff>180974</xdr:rowOff>
    </xdr:to>
    <xdr:pic>
      <xdr:nvPicPr>
        <xdr:cNvPr id="4" name="Picture 1" descr="Dirección General de Programas Especiales de la Presidencia (1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0"/>
          <a:ext cx="0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19050</xdr:rowOff>
    </xdr:from>
    <xdr:to>
      <xdr:col>4</xdr:col>
      <xdr:colOff>0</xdr:colOff>
      <xdr:row>5</xdr:row>
      <xdr:rowOff>171450</xdr:rowOff>
    </xdr:to>
    <xdr:pic>
      <xdr:nvPicPr>
        <xdr:cNvPr id="5" name="Picture 3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39000" y="19050"/>
          <a:ext cx="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45"/>
  <sheetViews>
    <sheetView tabSelected="1" zoomScale="82" zoomScaleNormal="82" workbookViewId="0">
      <selection activeCell="B9" sqref="B1:B1048576"/>
    </sheetView>
  </sheetViews>
  <sheetFormatPr baseColWidth="10" defaultColWidth="9.140625" defaultRowHeight="15" x14ac:dyDescent="0.25"/>
  <cols>
    <col min="1" max="1" width="4.42578125" style="60" customWidth="1"/>
    <col min="2" max="2" width="35.140625" style="31" bestFit="1" customWidth="1"/>
    <col min="3" max="3" width="42.85546875" style="31" customWidth="1"/>
    <col min="4" max="4" width="15.85546875" style="53" hidden="1" customWidth="1"/>
    <col min="5" max="5" width="13.5703125" style="53" customWidth="1"/>
    <col min="6" max="6" width="13.85546875" style="53" customWidth="1"/>
    <col min="7" max="7" width="18.140625" style="31" hidden="1" customWidth="1"/>
    <col min="8" max="8" width="17.28515625" style="31" hidden="1" customWidth="1"/>
    <col min="9" max="9" width="21.42578125" style="31" hidden="1" customWidth="1"/>
    <col min="10" max="10" width="23.5703125" style="31" hidden="1" customWidth="1"/>
    <col min="11" max="11" width="11.5703125" style="31" customWidth="1"/>
    <col min="12" max="12" width="17.42578125" style="64" hidden="1" customWidth="1"/>
    <col min="13" max="13" width="10.5703125" style="58" customWidth="1"/>
    <col min="14" max="14" width="11.85546875" style="58" customWidth="1"/>
    <col min="15" max="15" width="10.28515625" style="58" customWidth="1"/>
    <col min="16" max="16" width="12.140625" style="58" customWidth="1"/>
    <col min="17" max="17" width="12.42578125" style="58" customWidth="1"/>
    <col min="18" max="18" width="10.7109375" style="58" customWidth="1"/>
    <col min="19" max="19" width="13.140625" style="58" bestFit="1" customWidth="1"/>
    <col min="20" max="20" width="12.42578125" style="31" customWidth="1"/>
    <col min="21" max="21" width="12.5703125" style="31" customWidth="1"/>
    <col min="22" max="22" width="13.85546875" style="31" customWidth="1"/>
    <col min="23" max="23" width="14.140625" style="31" bestFit="1" customWidth="1"/>
    <col min="24" max="24" width="20.85546875" style="31" bestFit="1" customWidth="1"/>
    <col min="25" max="25" width="16" style="31" bestFit="1" customWidth="1"/>
    <col min="26" max="26" width="14.5703125" style="31" customWidth="1"/>
    <col min="27" max="27" width="15.28515625" style="31" customWidth="1"/>
    <col min="28" max="28" width="12.42578125" style="31" bestFit="1" customWidth="1"/>
    <col min="29" max="16384" width="9.140625" style="31"/>
  </cols>
  <sheetData>
    <row r="1" spans="1:27" s="49" customFormat="1" ht="23.25" x14ac:dyDescent="0.3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</row>
    <row r="2" spans="1:27" s="50" customFormat="1" ht="21" x14ac:dyDescent="0.35">
      <c r="A2" s="176" t="s">
        <v>27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7" s="50" customFormat="1" ht="21" x14ac:dyDescent="0.35">
      <c r="A3" s="176" t="s">
        <v>1094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7" s="50" customFormat="1" ht="21" x14ac:dyDescent="0.35">
      <c r="A4" s="177" t="s">
        <v>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spans="1:27" s="49" customFormat="1" ht="21.75" thickBot="1" x14ac:dyDescent="0.4">
      <c r="A5" s="178" t="s">
        <v>157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</row>
    <row r="6" spans="1:27" x14ac:dyDescent="0.25">
      <c r="A6" s="169" t="s">
        <v>2</v>
      </c>
      <c r="B6" s="172" t="s">
        <v>3</v>
      </c>
      <c r="C6" s="172" t="s">
        <v>4</v>
      </c>
      <c r="D6" s="179" t="s">
        <v>5</v>
      </c>
      <c r="E6" s="182" t="s">
        <v>5</v>
      </c>
      <c r="F6" s="182" t="s">
        <v>6</v>
      </c>
      <c r="G6" s="115"/>
      <c r="H6" s="115"/>
      <c r="I6" s="115"/>
      <c r="J6" s="115"/>
      <c r="K6" s="184" t="s">
        <v>7</v>
      </c>
      <c r="L6" s="184" t="s">
        <v>8</v>
      </c>
      <c r="M6" s="190"/>
      <c r="N6" s="191"/>
      <c r="O6" s="191"/>
      <c r="P6" s="191"/>
      <c r="Q6" s="191"/>
      <c r="R6" s="191"/>
      <c r="S6" s="192"/>
      <c r="T6" s="197"/>
      <c r="U6" s="198"/>
      <c r="V6" s="199" t="s">
        <v>9</v>
      </c>
      <c r="W6" s="195" t="s">
        <v>172</v>
      </c>
      <c r="X6" s="195" t="s">
        <v>173</v>
      </c>
      <c r="Y6" s="187" t="s">
        <v>174</v>
      </c>
      <c r="Z6" s="164"/>
    </row>
    <row r="7" spans="1:27" ht="30" x14ac:dyDescent="0.25">
      <c r="A7" s="170" t="s">
        <v>10</v>
      </c>
      <c r="B7" s="173" t="s">
        <v>3</v>
      </c>
      <c r="C7" s="173" t="s">
        <v>4</v>
      </c>
      <c r="D7" s="180" t="s">
        <v>11</v>
      </c>
      <c r="E7" s="183"/>
      <c r="F7" s="183"/>
      <c r="G7" s="116"/>
      <c r="H7" s="116"/>
      <c r="I7" s="116"/>
      <c r="J7" s="116"/>
      <c r="K7" s="185" t="s">
        <v>7</v>
      </c>
      <c r="L7" s="185" t="s">
        <v>8</v>
      </c>
      <c r="M7" s="189" t="s">
        <v>12</v>
      </c>
      <c r="N7" s="189"/>
      <c r="O7" s="202" t="s">
        <v>13</v>
      </c>
      <c r="P7" s="189" t="s">
        <v>14</v>
      </c>
      <c r="Q7" s="189"/>
      <c r="R7" s="202" t="s">
        <v>15</v>
      </c>
      <c r="S7" s="202" t="s">
        <v>16</v>
      </c>
      <c r="T7" s="193" t="s">
        <v>17</v>
      </c>
      <c r="U7" s="193" t="s">
        <v>18</v>
      </c>
      <c r="V7" s="200" t="s">
        <v>9</v>
      </c>
      <c r="W7" s="196"/>
      <c r="X7" s="196"/>
      <c r="Y7" s="188"/>
      <c r="Z7" s="166" t="s">
        <v>1110</v>
      </c>
      <c r="AA7" s="167"/>
    </row>
    <row r="8" spans="1:27" ht="15.75" thickBot="1" x14ac:dyDescent="0.3">
      <c r="A8" s="171" t="s">
        <v>10</v>
      </c>
      <c r="B8" s="174" t="s">
        <v>3</v>
      </c>
      <c r="C8" s="174" t="s">
        <v>4</v>
      </c>
      <c r="D8" s="181" t="s">
        <v>11</v>
      </c>
      <c r="E8" s="183"/>
      <c r="F8" s="183"/>
      <c r="G8" s="117" t="s">
        <v>19</v>
      </c>
      <c r="H8" s="117" t="s">
        <v>20</v>
      </c>
      <c r="I8" s="117" t="s">
        <v>21</v>
      </c>
      <c r="J8" s="117" t="s">
        <v>22</v>
      </c>
      <c r="K8" s="186" t="s">
        <v>7</v>
      </c>
      <c r="L8" s="186" t="s">
        <v>8</v>
      </c>
      <c r="M8" s="66" t="s">
        <v>23</v>
      </c>
      <c r="N8" s="66" t="s">
        <v>24</v>
      </c>
      <c r="O8" s="203" t="s">
        <v>13</v>
      </c>
      <c r="P8" s="66" t="s">
        <v>25</v>
      </c>
      <c r="Q8" s="66" t="s">
        <v>26</v>
      </c>
      <c r="R8" s="203" t="s">
        <v>15</v>
      </c>
      <c r="S8" s="203" t="s">
        <v>16</v>
      </c>
      <c r="T8" s="194" t="s">
        <v>17</v>
      </c>
      <c r="U8" s="194" t="s">
        <v>18</v>
      </c>
      <c r="V8" s="201" t="s">
        <v>9</v>
      </c>
      <c r="W8" s="196"/>
      <c r="X8" s="196"/>
      <c r="Y8" s="188"/>
      <c r="Z8" s="165"/>
    </row>
    <row r="9" spans="1:27" s="152" customFormat="1" ht="31.5" customHeight="1" x14ac:dyDescent="0.25">
      <c r="A9" s="146">
        <v>1</v>
      </c>
      <c r="B9" s="147" t="s">
        <v>357</v>
      </c>
      <c r="C9" s="147" t="s">
        <v>982</v>
      </c>
      <c r="D9" s="123">
        <v>110000</v>
      </c>
      <c r="E9" s="123">
        <v>110000</v>
      </c>
      <c r="F9" s="123">
        <v>0</v>
      </c>
      <c r="G9" s="123">
        <f t="shared" ref="G9:G40" si="0">D9-S9</f>
        <v>103499</v>
      </c>
      <c r="H9" s="123">
        <f t="shared" ref="H9:H40" si="1">D9*12</f>
        <v>1320000</v>
      </c>
      <c r="I9" s="123">
        <f t="shared" ref="I9:I40" si="2">S9*12</f>
        <v>78012</v>
      </c>
      <c r="J9" s="123">
        <f t="shared" ref="J9:J40" si="3">H9-I9</f>
        <v>1241988</v>
      </c>
      <c r="K9" s="148">
        <f t="shared" ref="K9:K72" si="4">IF(J9 &lt;= 416220, 0, IF(AND(J9  &gt;=  416220.01, J9  &lt;= 624329), ((J9  - 416220.01)/12)*0.15, IF(AND(J9  &gt;= 624329.01, J9  &lt;= 867123), (((J9  - 624329.01)*0.2) + 31216)/12, IF(J9 &gt;=867123.01, (((J9  - 867123.01)*0.25)+79776)/12))))</f>
        <v>14457.687291666667</v>
      </c>
      <c r="L9" s="123">
        <v>0</v>
      </c>
      <c r="M9" s="123">
        <f t="shared" ref="M9:M40" si="5">D9*2.87%</f>
        <v>3157</v>
      </c>
      <c r="N9" s="123">
        <f t="shared" ref="N9:N72" si="6">D9*7.1%</f>
        <v>7809.9999999999991</v>
      </c>
      <c r="O9" s="123">
        <f>47304*1.1%</f>
        <v>520.34400000000005</v>
      </c>
      <c r="P9" s="123">
        <f t="shared" ref="P9:P30" si="7">D9*3.04%</f>
        <v>3344</v>
      </c>
      <c r="Q9" s="123">
        <f t="shared" ref="Q9:Q72" si="8">D9*7.09%</f>
        <v>7799.0000000000009</v>
      </c>
      <c r="R9" s="123">
        <v>0</v>
      </c>
      <c r="S9" s="123">
        <f t="shared" ref="S9:S72" si="9">+M9+P9+R9</f>
        <v>6501</v>
      </c>
      <c r="T9" s="123">
        <f t="shared" ref="T9:T72" si="10">+K9+S9</f>
        <v>20958.687291666669</v>
      </c>
      <c r="U9" s="123">
        <f t="shared" ref="U9:U40" si="11">N9+Q9+O9</f>
        <v>16129.344000000001</v>
      </c>
      <c r="V9" s="149">
        <f t="shared" ref="V9:V72" si="12">D9-T9+F9</f>
        <v>89041.312708333338</v>
      </c>
      <c r="W9" s="150">
        <v>42855</v>
      </c>
      <c r="X9" s="150">
        <v>43220</v>
      </c>
      <c r="Y9" s="151" t="s">
        <v>721</v>
      </c>
      <c r="Z9" s="152" t="s">
        <v>1113</v>
      </c>
    </row>
    <row r="10" spans="1:27" s="152" customFormat="1" ht="32.1" customHeight="1" x14ac:dyDescent="0.25">
      <c r="A10" s="146">
        <v>2</v>
      </c>
      <c r="B10" s="147" t="s">
        <v>585</v>
      </c>
      <c r="C10" s="147" t="s">
        <v>40</v>
      </c>
      <c r="D10" s="123">
        <v>25000</v>
      </c>
      <c r="E10" s="123">
        <v>25000</v>
      </c>
      <c r="F10" s="123">
        <v>15000</v>
      </c>
      <c r="G10" s="123">
        <f t="shared" si="0"/>
        <v>23522.5</v>
      </c>
      <c r="H10" s="123">
        <f t="shared" si="1"/>
        <v>300000</v>
      </c>
      <c r="I10" s="123">
        <f t="shared" si="2"/>
        <v>17730</v>
      </c>
      <c r="J10" s="123">
        <f t="shared" si="3"/>
        <v>282270</v>
      </c>
      <c r="K10" s="148">
        <f t="shared" si="4"/>
        <v>0</v>
      </c>
      <c r="L10" s="123">
        <v>0</v>
      </c>
      <c r="M10" s="123">
        <f t="shared" si="5"/>
        <v>717.5</v>
      </c>
      <c r="N10" s="123">
        <f t="shared" si="6"/>
        <v>1774.9999999999998</v>
      </c>
      <c r="O10" s="123">
        <f t="shared" ref="O10:O17" si="13">D10*1.1%</f>
        <v>275</v>
      </c>
      <c r="P10" s="123">
        <f t="shared" si="7"/>
        <v>760</v>
      </c>
      <c r="Q10" s="123">
        <f t="shared" si="8"/>
        <v>1772.5000000000002</v>
      </c>
      <c r="R10" s="123">
        <v>0</v>
      </c>
      <c r="S10" s="123">
        <f t="shared" si="9"/>
        <v>1477.5</v>
      </c>
      <c r="T10" s="123">
        <f t="shared" si="10"/>
        <v>1477.5</v>
      </c>
      <c r="U10" s="123">
        <f t="shared" si="11"/>
        <v>3822.5</v>
      </c>
      <c r="V10" s="149">
        <f t="shared" si="12"/>
        <v>38522.5</v>
      </c>
      <c r="W10" s="150">
        <v>42826</v>
      </c>
      <c r="X10" s="150">
        <v>43191</v>
      </c>
      <c r="Y10" s="151" t="s">
        <v>590</v>
      </c>
      <c r="Z10" s="152" t="s">
        <v>1113</v>
      </c>
    </row>
    <row r="11" spans="1:27" s="152" customFormat="1" ht="32.1" customHeight="1" x14ac:dyDescent="0.25">
      <c r="A11" s="146">
        <v>3</v>
      </c>
      <c r="B11" s="147" t="s">
        <v>866</v>
      </c>
      <c r="C11" s="147" t="s">
        <v>33</v>
      </c>
      <c r="D11" s="123">
        <v>25000</v>
      </c>
      <c r="E11" s="123">
        <v>25000</v>
      </c>
      <c r="F11" s="123">
        <v>15000</v>
      </c>
      <c r="G11" s="123">
        <f t="shared" si="0"/>
        <v>23522.5</v>
      </c>
      <c r="H11" s="123">
        <f t="shared" si="1"/>
        <v>300000</v>
      </c>
      <c r="I11" s="123">
        <f t="shared" si="2"/>
        <v>17730</v>
      </c>
      <c r="J11" s="123">
        <f t="shared" si="3"/>
        <v>282270</v>
      </c>
      <c r="K11" s="148">
        <f t="shared" si="4"/>
        <v>0</v>
      </c>
      <c r="L11" s="123">
        <v>0</v>
      </c>
      <c r="M11" s="123">
        <f t="shared" si="5"/>
        <v>717.5</v>
      </c>
      <c r="N11" s="123">
        <f t="shared" si="6"/>
        <v>1774.9999999999998</v>
      </c>
      <c r="O11" s="123">
        <f t="shared" si="13"/>
        <v>275</v>
      </c>
      <c r="P11" s="123">
        <f t="shared" si="7"/>
        <v>760</v>
      </c>
      <c r="Q11" s="123">
        <f t="shared" si="8"/>
        <v>1772.5000000000002</v>
      </c>
      <c r="R11" s="123">
        <v>0</v>
      </c>
      <c r="S11" s="123">
        <f t="shared" si="9"/>
        <v>1477.5</v>
      </c>
      <c r="T11" s="123">
        <f t="shared" si="10"/>
        <v>1477.5</v>
      </c>
      <c r="U11" s="123">
        <f t="shared" si="11"/>
        <v>3822.5</v>
      </c>
      <c r="V11" s="149">
        <f t="shared" si="12"/>
        <v>38522.5</v>
      </c>
      <c r="W11" s="150">
        <v>42933</v>
      </c>
      <c r="X11" s="150">
        <v>43298</v>
      </c>
      <c r="Y11" s="151" t="s">
        <v>870</v>
      </c>
      <c r="Z11" s="152" t="s">
        <v>1113</v>
      </c>
    </row>
    <row r="12" spans="1:27" s="152" customFormat="1" ht="32.1" customHeight="1" x14ac:dyDescent="0.25">
      <c r="A12" s="146">
        <v>4</v>
      </c>
      <c r="B12" s="147" t="s">
        <v>230</v>
      </c>
      <c r="C12" s="147" t="s">
        <v>40</v>
      </c>
      <c r="D12" s="123">
        <v>25000</v>
      </c>
      <c r="E12" s="123">
        <v>25000</v>
      </c>
      <c r="F12" s="123">
        <v>15000</v>
      </c>
      <c r="G12" s="123">
        <f t="shared" si="0"/>
        <v>23522.5</v>
      </c>
      <c r="H12" s="123">
        <f t="shared" si="1"/>
        <v>300000</v>
      </c>
      <c r="I12" s="123">
        <f t="shared" si="2"/>
        <v>17730</v>
      </c>
      <c r="J12" s="123">
        <f t="shared" si="3"/>
        <v>282270</v>
      </c>
      <c r="K12" s="148">
        <f t="shared" si="4"/>
        <v>0</v>
      </c>
      <c r="L12" s="123">
        <v>0</v>
      </c>
      <c r="M12" s="123">
        <f t="shared" si="5"/>
        <v>717.5</v>
      </c>
      <c r="N12" s="123">
        <f t="shared" si="6"/>
        <v>1774.9999999999998</v>
      </c>
      <c r="O12" s="123">
        <f t="shared" si="13"/>
        <v>275</v>
      </c>
      <c r="P12" s="123">
        <f t="shared" si="7"/>
        <v>760</v>
      </c>
      <c r="Q12" s="123">
        <f t="shared" si="8"/>
        <v>1772.5000000000002</v>
      </c>
      <c r="R12" s="123">
        <v>0</v>
      </c>
      <c r="S12" s="123">
        <f t="shared" si="9"/>
        <v>1477.5</v>
      </c>
      <c r="T12" s="123">
        <f t="shared" si="10"/>
        <v>1477.5</v>
      </c>
      <c r="U12" s="123">
        <f t="shared" si="11"/>
        <v>3822.5</v>
      </c>
      <c r="V12" s="149">
        <f t="shared" si="12"/>
        <v>38522.5</v>
      </c>
      <c r="W12" s="150">
        <v>43055</v>
      </c>
      <c r="X12" s="150">
        <v>43420</v>
      </c>
      <c r="Y12" s="151" t="s">
        <v>1015</v>
      </c>
      <c r="Z12" s="152" t="s">
        <v>1113</v>
      </c>
    </row>
    <row r="13" spans="1:27" s="152" customFormat="1" ht="32.1" customHeight="1" x14ac:dyDescent="0.25">
      <c r="A13" s="146">
        <v>5</v>
      </c>
      <c r="B13" s="147" t="s">
        <v>781</v>
      </c>
      <c r="C13" s="147" t="s">
        <v>784</v>
      </c>
      <c r="D13" s="123">
        <v>30000</v>
      </c>
      <c r="E13" s="123">
        <v>30000</v>
      </c>
      <c r="F13" s="123">
        <v>0</v>
      </c>
      <c r="G13" s="123">
        <f t="shared" si="0"/>
        <v>28227</v>
      </c>
      <c r="H13" s="123">
        <f t="shared" si="1"/>
        <v>360000</v>
      </c>
      <c r="I13" s="123">
        <f t="shared" si="2"/>
        <v>21276</v>
      </c>
      <c r="J13" s="123">
        <f t="shared" si="3"/>
        <v>338724</v>
      </c>
      <c r="K13" s="148">
        <f t="shared" si="4"/>
        <v>0</v>
      </c>
      <c r="L13" s="123">
        <v>0</v>
      </c>
      <c r="M13" s="123">
        <f t="shared" si="5"/>
        <v>861</v>
      </c>
      <c r="N13" s="123">
        <f t="shared" si="6"/>
        <v>2130</v>
      </c>
      <c r="O13" s="123">
        <f t="shared" si="13"/>
        <v>330.00000000000006</v>
      </c>
      <c r="P13" s="123">
        <f t="shared" si="7"/>
        <v>912</v>
      </c>
      <c r="Q13" s="123">
        <f t="shared" si="8"/>
        <v>2127</v>
      </c>
      <c r="R13" s="123">
        <v>0</v>
      </c>
      <c r="S13" s="123">
        <f t="shared" si="9"/>
        <v>1773</v>
      </c>
      <c r="T13" s="123">
        <f t="shared" si="10"/>
        <v>1773</v>
      </c>
      <c r="U13" s="123">
        <f t="shared" si="11"/>
        <v>4587</v>
      </c>
      <c r="V13" s="149">
        <f t="shared" si="12"/>
        <v>28227</v>
      </c>
      <c r="W13" s="150">
        <v>42888</v>
      </c>
      <c r="X13" s="150">
        <v>43222</v>
      </c>
      <c r="Y13" s="151" t="s">
        <v>786</v>
      </c>
      <c r="Z13" s="152" t="s">
        <v>1113</v>
      </c>
    </row>
    <row r="14" spans="1:27" s="152" customFormat="1" ht="32.1" customHeight="1" x14ac:dyDescent="0.25">
      <c r="A14" s="146">
        <v>6</v>
      </c>
      <c r="B14" s="147" t="s">
        <v>343</v>
      </c>
      <c r="C14" s="147" t="s">
        <v>28</v>
      </c>
      <c r="D14" s="123">
        <v>25000</v>
      </c>
      <c r="E14" s="123">
        <v>25000</v>
      </c>
      <c r="F14" s="123">
        <v>15000</v>
      </c>
      <c r="G14" s="123">
        <f t="shared" si="0"/>
        <v>23522.5</v>
      </c>
      <c r="H14" s="123">
        <f t="shared" si="1"/>
        <v>300000</v>
      </c>
      <c r="I14" s="123">
        <f t="shared" si="2"/>
        <v>17730</v>
      </c>
      <c r="J14" s="123">
        <f t="shared" si="3"/>
        <v>282270</v>
      </c>
      <c r="K14" s="148">
        <f t="shared" si="4"/>
        <v>0</v>
      </c>
      <c r="L14" s="123">
        <v>0</v>
      </c>
      <c r="M14" s="123">
        <f t="shared" si="5"/>
        <v>717.5</v>
      </c>
      <c r="N14" s="123">
        <f t="shared" si="6"/>
        <v>1774.9999999999998</v>
      </c>
      <c r="O14" s="123">
        <f t="shared" si="13"/>
        <v>275</v>
      </c>
      <c r="P14" s="123">
        <f t="shared" si="7"/>
        <v>760</v>
      </c>
      <c r="Q14" s="123">
        <f t="shared" si="8"/>
        <v>1772.5000000000002</v>
      </c>
      <c r="R14" s="123">
        <v>0</v>
      </c>
      <c r="S14" s="123">
        <f t="shared" si="9"/>
        <v>1477.5</v>
      </c>
      <c r="T14" s="123">
        <f t="shared" si="10"/>
        <v>1477.5</v>
      </c>
      <c r="U14" s="123">
        <f t="shared" si="11"/>
        <v>3822.5</v>
      </c>
      <c r="V14" s="149">
        <f t="shared" si="12"/>
        <v>38522.5</v>
      </c>
      <c r="W14" s="150">
        <v>43039</v>
      </c>
      <c r="X14" s="150">
        <v>43405</v>
      </c>
      <c r="Y14" s="151" t="s">
        <v>939</v>
      </c>
      <c r="Z14" s="152" t="s">
        <v>1113</v>
      </c>
    </row>
    <row r="15" spans="1:27" s="152" customFormat="1" ht="32.1" customHeight="1" x14ac:dyDescent="0.25">
      <c r="A15" s="146">
        <v>7</v>
      </c>
      <c r="B15" s="147" t="s">
        <v>202</v>
      </c>
      <c r="C15" s="147" t="s">
        <v>205</v>
      </c>
      <c r="D15" s="123">
        <v>20000</v>
      </c>
      <c r="E15" s="123">
        <v>20000</v>
      </c>
      <c r="F15" s="123">
        <v>10000</v>
      </c>
      <c r="G15" s="123">
        <f t="shared" si="0"/>
        <v>18818</v>
      </c>
      <c r="H15" s="123">
        <f t="shared" si="1"/>
        <v>240000</v>
      </c>
      <c r="I15" s="123">
        <f t="shared" si="2"/>
        <v>14184</v>
      </c>
      <c r="J15" s="123">
        <f t="shared" si="3"/>
        <v>225816</v>
      </c>
      <c r="K15" s="148">
        <f t="shared" si="4"/>
        <v>0</v>
      </c>
      <c r="L15" s="123">
        <v>0</v>
      </c>
      <c r="M15" s="123">
        <f t="shared" si="5"/>
        <v>574</v>
      </c>
      <c r="N15" s="123">
        <f t="shared" si="6"/>
        <v>1419.9999999999998</v>
      </c>
      <c r="O15" s="123">
        <f t="shared" si="13"/>
        <v>220.00000000000003</v>
      </c>
      <c r="P15" s="123">
        <f t="shared" si="7"/>
        <v>608</v>
      </c>
      <c r="Q15" s="123">
        <f t="shared" si="8"/>
        <v>1418</v>
      </c>
      <c r="R15" s="123">
        <v>0</v>
      </c>
      <c r="S15" s="123">
        <f t="shared" si="9"/>
        <v>1182</v>
      </c>
      <c r="T15" s="123">
        <f t="shared" si="10"/>
        <v>1182</v>
      </c>
      <c r="U15" s="123">
        <f t="shared" si="11"/>
        <v>3058</v>
      </c>
      <c r="V15" s="149">
        <f t="shared" si="12"/>
        <v>28818</v>
      </c>
      <c r="W15" s="150">
        <v>43189</v>
      </c>
      <c r="X15" s="150">
        <v>43373</v>
      </c>
      <c r="Y15" s="151" t="s">
        <v>1096</v>
      </c>
      <c r="Z15" s="152" t="s">
        <v>1113</v>
      </c>
    </row>
    <row r="16" spans="1:27" s="152" customFormat="1" ht="32.1" customHeight="1" x14ac:dyDescent="0.25">
      <c r="A16" s="146">
        <v>8</v>
      </c>
      <c r="B16" s="147" t="s">
        <v>950</v>
      </c>
      <c r="C16" s="147" t="s">
        <v>33</v>
      </c>
      <c r="D16" s="123">
        <v>25000</v>
      </c>
      <c r="E16" s="123">
        <v>25000</v>
      </c>
      <c r="F16" s="123">
        <v>15000</v>
      </c>
      <c r="G16" s="123">
        <f t="shared" si="0"/>
        <v>23522.5</v>
      </c>
      <c r="H16" s="123">
        <f t="shared" si="1"/>
        <v>300000</v>
      </c>
      <c r="I16" s="123">
        <f t="shared" si="2"/>
        <v>17730</v>
      </c>
      <c r="J16" s="123">
        <f t="shared" si="3"/>
        <v>282270</v>
      </c>
      <c r="K16" s="148">
        <f t="shared" si="4"/>
        <v>0</v>
      </c>
      <c r="L16" s="123">
        <v>0</v>
      </c>
      <c r="M16" s="123">
        <f t="shared" si="5"/>
        <v>717.5</v>
      </c>
      <c r="N16" s="123">
        <f t="shared" si="6"/>
        <v>1774.9999999999998</v>
      </c>
      <c r="O16" s="123">
        <f t="shared" si="13"/>
        <v>275</v>
      </c>
      <c r="P16" s="123">
        <f t="shared" si="7"/>
        <v>760</v>
      </c>
      <c r="Q16" s="123">
        <f t="shared" si="8"/>
        <v>1772.5000000000002</v>
      </c>
      <c r="R16" s="123">
        <v>0</v>
      </c>
      <c r="S16" s="123">
        <f t="shared" si="9"/>
        <v>1477.5</v>
      </c>
      <c r="T16" s="123">
        <f t="shared" si="10"/>
        <v>1477.5</v>
      </c>
      <c r="U16" s="123">
        <f t="shared" si="11"/>
        <v>3822.5</v>
      </c>
      <c r="V16" s="149">
        <f t="shared" si="12"/>
        <v>38522.5</v>
      </c>
      <c r="W16" s="150">
        <v>42990</v>
      </c>
      <c r="X16" s="150">
        <v>43355</v>
      </c>
      <c r="Y16" s="151" t="s">
        <v>958</v>
      </c>
      <c r="Z16" s="152" t="s">
        <v>1113</v>
      </c>
    </row>
    <row r="17" spans="1:27" s="152" customFormat="1" ht="32.1" customHeight="1" x14ac:dyDescent="0.25">
      <c r="A17" s="146">
        <v>9</v>
      </c>
      <c r="B17" s="147" t="s">
        <v>212</v>
      </c>
      <c r="C17" s="147" t="s">
        <v>215</v>
      </c>
      <c r="D17" s="123">
        <v>35000</v>
      </c>
      <c r="E17" s="123">
        <v>35000</v>
      </c>
      <c r="F17" s="123">
        <v>0</v>
      </c>
      <c r="G17" s="123">
        <f t="shared" si="0"/>
        <v>32931.5</v>
      </c>
      <c r="H17" s="123">
        <f t="shared" si="1"/>
        <v>420000</v>
      </c>
      <c r="I17" s="123">
        <f t="shared" si="2"/>
        <v>24822</v>
      </c>
      <c r="J17" s="123">
        <f t="shared" si="3"/>
        <v>395178</v>
      </c>
      <c r="K17" s="148">
        <f t="shared" si="4"/>
        <v>0</v>
      </c>
      <c r="L17" s="123">
        <v>0</v>
      </c>
      <c r="M17" s="123">
        <f t="shared" si="5"/>
        <v>1004.5</v>
      </c>
      <c r="N17" s="123">
        <f t="shared" si="6"/>
        <v>2485</v>
      </c>
      <c r="O17" s="123">
        <f t="shared" si="13"/>
        <v>385.00000000000006</v>
      </c>
      <c r="P17" s="123">
        <f t="shared" si="7"/>
        <v>1064</v>
      </c>
      <c r="Q17" s="123">
        <f t="shared" si="8"/>
        <v>2481.5</v>
      </c>
      <c r="R17" s="123">
        <v>0</v>
      </c>
      <c r="S17" s="123">
        <f t="shared" si="9"/>
        <v>2068.5</v>
      </c>
      <c r="T17" s="123">
        <f t="shared" si="10"/>
        <v>2068.5</v>
      </c>
      <c r="U17" s="123">
        <f t="shared" si="11"/>
        <v>5351.5</v>
      </c>
      <c r="V17" s="149">
        <f t="shared" si="12"/>
        <v>32931.5</v>
      </c>
      <c r="W17" s="150">
        <v>42947</v>
      </c>
      <c r="X17" s="150">
        <v>43312</v>
      </c>
      <c r="Y17" s="151" t="s">
        <v>992</v>
      </c>
      <c r="Z17" s="152" t="s">
        <v>1113</v>
      </c>
    </row>
    <row r="18" spans="1:27" s="152" customFormat="1" ht="31.5" customHeight="1" x14ac:dyDescent="0.25">
      <c r="A18" s="146">
        <v>10</v>
      </c>
      <c r="B18" s="147" t="s">
        <v>358</v>
      </c>
      <c r="C18" s="147" t="s">
        <v>366</v>
      </c>
      <c r="D18" s="123">
        <v>50000</v>
      </c>
      <c r="E18" s="123">
        <v>50000</v>
      </c>
      <c r="F18" s="123">
        <v>20000</v>
      </c>
      <c r="G18" s="123">
        <f t="shared" si="0"/>
        <v>47045</v>
      </c>
      <c r="H18" s="123">
        <f t="shared" si="1"/>
        <v>600000</v>
      </c>
      <c r="I18" s="123">
        <f t="shared" si="2"/>
        <v>35460</v>
      </c>
      <c r="J18" s="123">
        <f t="shared" si="3"/>
        <v>564540</v>
      </c>
      <c r="K18" s="148">
        <f t="shared" si="4"/>
        <v>1853.999875</v>
      </c>
      <c r="L18" s="123">
        <v>0</v>
      </c>
      <c r="M18" s="123">
        <f t="shared" si="5"/>
        <v>1435</v>
      </c>
      <c r="N18" s="123">
        <f t="shared" si="6"/>
        <v>3549.9999999999995</v>
      </c>
      <c r="O18" s="123">
        <f>47304*1.1%</f>
        <v>520.34400000000005</v>
      </c>
      <c r="P18" s="123">
        <f t="shared" si="7"/>
        <v>1520</v>
      </c>
      <c r="Q18" s="123">
        <f t="shared" si="8"/>
        <v>3545.0000000000005</v>
      </c>
      <c r="R18" s="123">
        <v>0</v>
      </c>
      <c r="S18" s="123">
        <f t="shared" si="9"/>
        <v>2955</v>
      </c>
      <c r="T18" s="123">
        <f t="shared" si="10"/>
        <v>4808.9998749999995</v>
      </c>
      <c r="U18" s="123">
        <f t="shared" si="11"/>
        <v>7615.3440000000001</v>
      </c>
      <c r="V18" s="149">
        <f t="shared" si="12"/>
        <v>65191.000124999999</v>
      </c>
      <c r="W18" s="150">
        <v>42855</v>
      </c>
      <c r="X18" s="150">
        <v>43220</v>
      </c>
      <c r="Y18" s="151" t="s">
        <v>496</v>
      </c>
      <c r="Z18" s="152" t="s">
        <v>1113</v>
      </c>
    </row>
    <row r="19" spans="1:27" s="152" customFormat="1" ht="32.1" customHeight="1" x14ac:dyDescent="0.25">
      <c r="A19" s="146">
        <v>11</v>
      </c>
      <c r="B19" s="147" t="s">
        <v>281</v>
      </c>
      <c r="C19" s="147" t="s">
        <v>282</v>
      </c>
      <c r="D19" s="123">
        <v>25000</v>
      </c>
      <c r="E19" s="123">
        <v>25000</v>
      </c>
      <c r="F19" s="123">
        <v>15000</v>
      </c>
      <c r="G19" s="123">
        <f t="shared" si="0"/>
        <v>23522.5</v>
      </c>
      <c r="H19" s="123">
        <f t="shared" si="1"/>
        <v>300000</v>
      </c>
      <c r="I19" s="123">
        <f t="shared" si="2"/>
        <v>17730</v>
      </c>
      <c r="J19" s="123">
        <f t="shared" si="3"/>
        <v>282270</v>
      </c>
      <c r="K19" s="148">
        <f t="shared" si="4"/>
        <v>0</v>
      </c>
      <c r="L19" s="123">
        <v>0</v>
      </c>
      <c r="M19" s="123">
        <f t="shared" si="5"/>
        <v>717.5</v>
      </c>
      <c r="N19" s="123">
        <f t="shared" si="6"/>
        <v>1774.9999999999998</v>
      </c>
      <c r="O19" s="123">
        <f>D19*1.1%</f>
        <v>275</v>
      </c>
      <c r="P19" s="123">
        <f t="shared" si="7"/>
        <v>760</v>
      </c>
      <c r="Q19" s="123">
        <f t="shared" si="8"/>
        <v>1772.5000000000002</v>
      </c>
      <c r="R19" s="123">
        <v>0</v>
      </c>
      <c r="S19" s="123">
        <f t="shared" si="9"/>
        <v>1477.5</v>
      </c>
      <c r="T19" s="123">
        <f t="shared" si="10"/>
        <v>1477.5</v>
      </c>
      <c r="U19" s="123">
        <f t="shared" si="11"/>
        <v>3822.5</v>
      </c>
      <c r="V19" s="149">
        <f t="shared" si="12"/>
        <v>38522.5</v>
      </c>
      <c r="W19" s="150">
        <v>42978</v>
      </c>
      <c r="X19" s="150">
        <v>43343</v>
      </c>
      <c r="Y19" s="151" t="s">
        <v>998</v>
      </c>
      <c r="Z19" s="152" t="s">
        <v>1113</v>
      </c>
    </row>
    <row r="20" spans="1:27" s="152" customFormat="1" ht="32.1" customHeight="1" x14ac:dyDescent="0.25">
      <c r="A20" s="146">
        <v>12</v>
      </c>
      <c r="B20" s="147" t="s">
        <v>902</v>
      </c>
      <c r="C20" s="147" t="s">
        <v>33</v>
      </c>
      <c r="D20" s="123">
        <v>25000</v>
      </c>
      <c r="E20" s="123">
        <v>25000</v>
      </c>
      <c r="F20" s="123">
        <v>15000</v>
      </c>
      <c r="G20" s="123">
        <f t="shared" si="0"/>
        <v>23522.5</v>
      </c>
      <c r="H20" s="123">
        <f t="shared" si="1"/>
        <v>300000</v>
      </c>
      <c r="I20" s="123">
        <f t="shared" si="2"/>
        <v>17730</v>
      </c>
      <c r="J20" s="123">
        <f t="shared" si="3"/>
        <v>282270</v>
      </c>
      <c r="K20" s="148">
        <f t="shared" si="4"/>
        <v>0</v>
      </c>
      <c r="L20" s="123">
        <v>0</v>
      </c>
      <c r="M20" s="123">
        <f t="shared" si="5"/>
        <v>717.5</v>
      </c>
      <c r="N20" s="123">
        <f t="shared" si="6"/>
        <v>1774.9999999999998</v>
      </c>
      <c r="O20" s="123">
        <f>D20*1.1%</f>
        <v>275</v>
      </c>
      <c r="P20" s="123">
        <f t="shared" si="7"/>
        <v>760</v>
      </c>
      <c r="Q20" s="123">
        <f t="shared" si="8"/>
        <v>1772.5000000000002</v>
      </c>
      <c r="R20" s="123">
        <v>0</v>
      </c>
      <c r="S20" s="123">
        <f t="shared" si="9"/>
        <v>1477.5</v>
      </c>
      <c r="T20" s="123">
        <f t="shared" si="10"/>
        <v>1477.5</v>
      </c>
      <c r="U20" s="123">
        <f t="shared" si="11"/>
        <v>3822.5</v>
      </c>
      <c r="V20" s="149">
        <f t="shared" si="12"/>
        <v>38522.5</v>
      </c>
      <c r="W20" s="150">
        <v>42961</v>
      </c>
      <c r="X20" s="150">
        <v>43326</v>
      </c>
      <c r="Y20" s="151" t="s">
        <v>914</v>
      </c>
      <c r="Z20" s="152" t="s">
        <v>1113</v>
      </c>
    </row>
    <row r="21" spans="1:27" s="152" customFormat="1" ht="32.1" customHeight="1" x14ac:dyDescent="0.25">
      <c r="A21" s="146">
        <v>13</v>
      </c>
      <c r="B21" s="147" t="s">
        <v>380</v>
      </c>
      <c r="C21" s="147" t="s">
        <v>382</v>
      </c>
      <c r="D21" s="123">
        <v>25000</v>
      </c>
      <c r="E21" s="123">
        <v>25000</v>
      </c>
      <c r="F21" s="123">
        <v>15000</v>
      </c>
      <c r="G21" s="123">
        <f t="shared" si="0"/>
        <v>23522.5</v>
      </c>
      <c r="H21" s="123">
        <f t="shared" si="1"/>
        <v>300000</v>
      </c>
      <c r="I21" s="123">
        <f t="shared" si="2"/>
        <v>17730</v>
      </c>
      <c r="J21" s="123">
        <f t="shared" si="3"/>
        <v>282270</v>
      </c>
      <c r="K21" s="148">
        <f t="shared" si="4"/>
        <v>0</v>
      </c>
      <c r="L21" s="123">
        <v>0</v>
      </c>
      <c r="M21" s="123">
        <f t="shared" si="5"/>
        <v>717.5</v>
      </c>
      <c r="N21" s="123">
        <f t="shared" si="6"/>
        <v>1774.9999999999998</v>
      </c>
      <c r="O21" s="123">
        <f>D21*1.1%</f>
        <v>275</v>
      </c>
      <c r="P21" s="123">
        <f t="shared" si="7"/>
        <v>760</v>
      </c>
      <c r="Q21" s="123">
        <f t="shared" si="8"/>
        <v>1772.5000000000002</v>
      </c>
      <c r="R21" s="123">
        <v>0</v>
      </c>
      <c r="S21" s="123">
        <f t="shared" si="9"/>
        <v>1477.5</v>
      </c>
      <c r="T21" s="123">
        <f t="shared" si="10"/>
        <v>1477.5</v>
      </c>
      <c r="U21" s="123">
        <f t="shared" si="11"/>
        <v>3822.5</v>
      </c>
      <c r="V21" s="149">
        <f t="shared" si="12"/>
        <v>38522.5</v>
      </c>
      <c r="W21" s="150">
        <v>42886</v>
      </c>
      <c r="X21" s="150">
        <v>43251</v>
      </c>
      <c r="Y21" s="151" t="s">
        <v>638</v>
      </c>
      <c r="Z21" s="152" t="s">
        <v>1113</v>
      </c>
    </row>
    <row r="22" spans="1:27" s="152" customFormat="1" ht="32.1" customHeight="1" x14ac:dyDescent="0.25">
      <c r="A22" s="146">
        <v>14</v>
      </c>
      <c r="B22" s="147" t="s">
        <v>290</v>
      </c>
      <c r="C22" s="147" t="s">
        <v>301</v>
      </c>
      <c r="D22" s="123">
        <v>80000</v>
      </c>
      <c r="E22" s="123">
        <v>80000</v>
      </c>
      <c r="F22" s="123">
        <v>0</v>
      </c>
      <c r="G22" s="123">
        <f t="shared" si="0"/>
        <v>75272</v>
      </c>
      <c r="H22" s="123">
        <f t="shared" si="1"/>
        <v>960000</v>
      </c>
      <c r="I22" s="123">
        <f t="shared" si="2"/>
        <v>56736</v>
      </c>
      <c r="J22" s="123">
        <f t="shared" si="3"/>
        <v>903264</v>
      </c>
      <c r="K22" s="148">
        <f t="shared" si="4"/>
        <v>7400.9372916666662</v>
      </c>
      <c r="L22" s="123">
        <v>0</v>
      </c>
      <c r="M22" s="123">
        <f t="shared" si="5"/>
        <v>2296</v>
      </c>
      <c r="N22" s="123">
        <f t="shared" si="6"/>
        <v>5679.9999999999991</v>
      </c>
      <c r="O22" s="123">
        <f>47304*1.1%</f>
        <v>520.34400000000005</v>
      </c>
      <c r="P22" s="123">
        <f t="shared" si="7"/>
        <v>2432</v>
      </c>
      <c r="Q22" s="123">
        <f t="shared" si="8"/>
        <v>5672</v>
      </c>
      <c r="R22" s="123">
        <v>0</v>
      </c>
      <c r="S22" s="123">
        <f t="shared" si="9"/>
        <v>4728</v>
      </c>
      <c r="T22" s="123">
        <f t="shared" si="10"/>
        <v>12128.937291666665</v>
      </c>
      <c r="U22" s="123">
        <f t="shared" si="11"/>
        <v>11872.344000000001</v>
      </c>
      <c r="V22" s="149">
        <f t="shared" si="12"/>
        <v>67871.062708333338</v>
      </c>
      <c r="W22" s="150">
        <v>42826</v>
      </c>
      <c r="X22" s="150">
        <v>43191</v>
      </c>
      <c r="Y22" s="151" t="s">
        <v>520</v>
      </c>
      <c r="Z22" s="152" t="s">
        <v>1113</v>
      </c>
    </row>
    <row r="23" spans="1:27" s="152" customFormat="1" ht="32.1" customHeight="1" x14ac:dyDescent="0.25">
      <c r="A23" s="146">
        <v>15</v>
      </c>
      <c r="B23" s="147" t="s">
        <v>29</v>
      </c>
      <c r="C23" s="147" t="s">
        <v>28</v>
      </c>
      <c r="D23" s="123">
        <v>25000</v>
      </c>
      <c r="E23" s="123">
        <v>25000</v>
      </c>
      <c r="F23" s="123">
        <v>15000</v>
      </c>
      <c r="G23" s="123">
        <f t="shared" si="0"/>
        <v>23522.5</v>
      </c>
      <c r="H23" s="123">
        <f t="shared" si="1"/>
        <v>300000</v>
      </c>
      <c r="I23" s="123">
        <f t="shared" si="2"/>
        <v>17730</v>
      </c>
      <c r="J23" s="123">
        <f t="shared" si="3"/>
        <v>282270</v>
      </c>
      <c r="K23" s="148">
        <f t="shared" si="4"/>
        <v>0</v>
      </c>
      <c r="L23" s="123">
        <v>0</v>
      </c>
      <c r="M23" s="123">
        <f t="shared" si="5"/>
        <v>717.5</v>
      </c>
      <c r="N23" s="123">
        <f t="shared" si="6"/>
        <v>1774.9999999999998</v>
      </c>
      <c r="O23" s="123">
        <f t="shared" ref="O23:O30" si="14">D23*1.1%</f>
        <v>275</v>
      </c>
      <c r="P23" s="123">
        <f t="shared" si="7"/>
        <v>760</v>
      </c>
      <c r="Q23" s="123">
        <f t="shared" si="8"/>
        <v>1772.5000000000002</v>
      </c>
      <c r="R23" s="123">
        <v>0</v>
      </c>
      <c r="S23" s="123">
        <f t="shared" si="9"/>
        <v>1477.5</v>
      </c>
      <c r="T23" s="123">
        <f t="shared" si="10"/>
        <v>1477.5</v>
      </c>
      <c r="U23" s="123">
        <f t="shared" si="11"/>
        <v>3822.5</v>
      </c>
      <c r="V23" s="149">
        <f t="shared" si="12"/>
        <v>38522.5</v>
      </c>
      <c r="W23" s="150">
        <v>42840</v>
      </c>
      <c r="X23" s="150">
        <v>43205</v>
      </c>
      <c r="Y23" s="151" t="s">
        <v>1003</v>
      </c>
      <c r="Z23" s="152" t="s">
        <v>1113</v>
      </c>
    </row>
    <row r="24" spans="1:27" s="152" customFormat="1" ht="32.1" customHeight="1" x14ac:dyDescent="0.25">
      <c r="A24" s="146">
        <v>16</v>
      </c>
      <c r="B24" s="147" t="s">
        <v>1078</v>
      </c>
      <c r="C24" s="147" t="s">
        <v>408</v>
      </c>
      <c r="D24" s="123">
        <v>25000</v>
      </c>
      <c r="E24" s="123">
        <v>25000</v>
      </c>
      <c r="F24" s="123">
        <v>15000</v>
      </c>
      <c r="G24" s="123">
        <f t="shared" si="0"/>
        <v>23522.5</v>
      </c>
      <c r="H24" s="123">
        <f t="shared" si="1"/>
        <v>300000</v>
      </c>
      <c r="I24" s="123">
        <f t="shared" si="2"/>
        <v>17730</v>
      </c>
      <c r="J24" s="123">
        <f t="shared" si="3"/>
        <v>282270</v>
      </c>
      <c r="K24" s="148">
        <f t="shared" si="4"/>
        <v>0</v>
      </c>
      <c r="L24" s="123">
        <v>0</v>
      </c>
      <c r="M24" s="123">
        <f t="shared" si="5"/>
        <v>717.5</v>
      </c>
      <c r="N24" s="123">
        <f t="shared" si="6"/>
        <v>1774.9999999999998</v>
      </c>
      <c r="O24" s="123">
        <f t="shared" si="14"/>
        <v>275</v>
      </c>
      <c r="P24" s="123">
        <f t="shared" si="7"/>
        <v>760</v>
      </c>
      <c r="Q24" s="123">
        <f t="shared" si="8"/>
        <v>1772.5000000000002</v>
      </c>
      <c r="R24" s="123">
        <v>0</v>
      </c>
      <c r="S24" s="123">
        <f t="shared" si="9"/>
        <v>1477.5</v>
      </c>
      <c r="T24" s="123">
        <f t="shared" si="10"/>
        <v>1477.5</v>
      </c>
      <c r="U24" s="123">
        <f t="shared" si="11"/>
        <v>3822.5</v>
      </c>
      <c r="V24" s="149">
        <f t="shared" si="12"/>
        <v>38522.5</v>
      </c>
      <c r="W24" s="150">
        <v>43160</v>
      </c>
      <c r="X24" s="150">
        <v>43525</v>
      </c>
      <c r="Y24" s="151" t="s">
        <v>1079</v>
      </c>
      <c r="Z24" s="152" t="s">
        <v>1113</v>
      </c>
    </row>
    <row r="25" spans="1:27" s="152" customFormat="1" ht="32.1" customHeight="1" x14ac:dyDescent="0.25">
      <c r="A25" s="146">
        <v>17</v>
      </c>
      <c r="B25" s="147" t="s">
        <v>548</v>
      </c>
      <c r="C25" s="147" t="s">
        <v>40</v>
      </c>
      <c r="D25" s="123">
        <v>25000</v>
      </c>
      <c r="E25" s="123">
        <v>25000</v>
      </c>
      <c r="F25" s="123">
        <v>15000</v>
      </c>
      <c r="G25" s="123">
        <f t="shared" si="0"/>
        <v>23522.5</v>
      </c>
      <c r="H25" s="123">
        <f t="shared" si="1"/>
        <v>300000</v>
      </c>
      <c r="I25" s="123">
        <f t="shared" si="2"/>
        <v>17730</v>
      </c>
      <c r="J25" s="123">
        <f t="shared" si="3"/>
        <v>282270</v>
      </c>
      <c r="K25" s="148">
        <f t="shared" si="4"/>
        <v>0</v>
      </c>
      <c r="L25" s="123">
        <v>0</v>
      </c>
      <c r="M25" s="123">
        <f t="shared" si="5"/>
        <v>717.5</v>
      </c>
      <c r="N25" s="123">
        <f t="shared" si="6"/>
        <v>1774.9999999999998</v>
      </c>
      <c r="O25" s="123">
        <f t="shared" si="14"/>
        <v>275</v>
      </c>
      <c r="P25" s="123">
        <f t="shared" si="7"/>
        <v>760</v>
      </c>
      <c r="Q25" s="123">
        <f t="shared" si="8"/>
        <v>1772.5000000000002</v>
      </c>
      <c r="R25" s="123">
        <v>0</v>
      </c>
      <c r="S25" s="123">
        <f t="shared" si="9"/>
        <v>1477.5</v>
      </c>
      <c r="T25" s="123">
        <f t="shared" si="10"/>
        <v>1477.5</v>
      </c>
      <c r="U25" s="123">
        <f t="shared" si="11"/>
        <v>3822.5</v>
      </c>
      <c r="V25" s="149">
        <f t="shared" si="12"/>
        <v>38522.5</v>
      </c>
      <c r="W25" s="150">
        <v>42948</v>
      </c>
      <c r="X25" s="150">
        <v>43313</v>
      </c>
      <c r="Y25" s="151" t="s">
        <v>834</v>
      </c>
      <c r="Z25" s="152" t="s">
        <v>1113</v>
      </c>
    </row>
    <row r="26" spans="1:27" s="152" customFormat="1" ht="32.1" customHeight="1" x14ac:dyDescent="0.25">
      <c r="A26" s="146">
        <v>18</v>
      </c>
      <c r="B26" s="147" t="s">
        <v>384</v>
      </c>
      <c r="C26" s="147" t="s">
        <v>407</v>
      </c>
      <c r="D26" s="123">
        <v>45000</v>
      </c>
      <c r="E26" s="123">
        <v>45000</v>
      </c>
      <c r="F26" s="123">
        <v>0</v>
      </c>
      <c r="G26" s="123">
        <f t="shared" si="0"/>
        <v>42340.5</v>
      </c>
      <c r="H26" s="123">
        <f t="shared" si="1"/>
        <v>540000</v>
      </c>
      <c r="I26" s="123">
        <f t="shared" si="2"/>
        <v>31914</v>
      </c>
      <c r="J26" s="123">
        <f t="shared" si="3"/>
        <v>508086</v>
      </c>
      <c r="K26" s="148">
        <f t="shared" si="4"/>
        <v>1148.3248749999998</v>
      </c>
      <c r="L26" s="123">
        <v>0</v>
      </c>
      <c r="M26" s="123">
        <f t="shared" si="5"/>
        <v>1291.5</v>
      </c>
      <c r="N26" s="123">
        <f t="shared" si="6"/>
        <v>3194.9999999999995</v>
      </c>
      <c r="O26" s="123">
        <f t="shared" si="14"/>
        <v>495.00000000000006</v>
      </c>
      <c r="P26" s="123">
        <f t="shared" si="7"/>
        <v>1368</v>
      </c>
      <c r="Q26" s="123">
        <f t="shared" si="8"/>
        <v>3190.5</v>
      </c>
      <c r="R26" s="123">
        <v>0</v>
      </c>
      <c r="S26" s="123">
        <f t="shared" si="9"/>
        <v>2659.5</v>
      </c>
      <c r="T26" s="123">
        <f t="shared" si="10"/>
        <v>3807.8248749999998</v>
      </c>
      <c r="U26" s="123">
        <f t="shared" si="11"/>
        <v>6880.5</v>
      </c>
      <c r="V26" s="149">
        <f t="shared" si="12"/>
        <v>41192.175125000002</v>
      </c>
      <c r="W26" s="150">
        <v>42875</v>
      </c>
      <c r="X26" s="150">
        <v>43240</v>
      </c>
      <c r="Y26" s="151" t="s">
        <v>497</v>
      </c>
      <c r="Z26" s="152" t="s">
        <v>1113</v>
      </c>
    </row>
    <row r="27" spans="1:27" s="152" customFormat="1" ht="32.1" customHeight="1" x14ac:dyDescent="0.25">
      <c r="A27" s="146">
        <v>19</v>
      </c>
      <c r="B27" s="147" t="s">
        <v>461</v>
      </c>
      <c r="C27" s="147" t="s">
        <v>455</v>
      </c>
      <c r="D27" s="123">
        <v>25300</v>
      </c>
      <c r="E27" s="123">
        <v>25300</v>
      </c>
      <c r="F27" s="123">
        <v>0</v>
      </c>
      <c r="G27" s="123">
        <f t="shared" si="0"/>
        <v>23804.77</v>
      </c>
      <c r="H27" s="123">
        <f t="shared" si="1"/>
        <v>303600</v>
      </c>
      <c r="I27" s="123">
        <f t="shared" si="2"/>
        <v>17942.760000000002</v>
      </c>
      <c r="J27" s="123">
        <f t="shared" si="3"/>
        <v>285657.24</v>
      </c>
      <c r="K27" s="148">
        <f t="shared" si="4"/>
        <v>0</v>
      </c>
      <c r="L27" s="123">
        <v>0</v>
      </c>
      <c r="M27" s="123">
        <f t="shared" si="5"/>
        <v>726.11</v>
      </c>
      <c r="N27" s="123">
        <f t="shared" si="6"/>
        <v>1796.2999999999997</v>
      </c>
      <c r="O27" s="123">
        <f t="shared" si="14"/>
        <v>278.3</v>
      </c>
      <c r="P27" s="123">
        <f t="shared" si="7"/>
        <v>769.12</v>
      </c>
      <c r="Q27" s="123">
        <f t="shared" si="8"/>
        <v>1793.7700000000002</v>
      </c>
      <c r="R27" s="123">
        <v>0</v>
      </c>
      <c r="S27" s="123">
        <f t="shared" si="9"/>
        <v>1495.23</v>
      </c>
      <c r="T27" s="123">
        <f t="shared" si="10"/>
        <v>1495.23</v>
      </c>
      <c r="U27" s="123">
        <f t="shared" si="11"/>
        <v>3868.37</v>
      </c>
      <c r="V27" s="149">
        <f t="shared" si="12"/>
        <v>23804.77</v>
      </c>
      <c r="W27" s="150">
        <v>42979</v>
      </c>
      <c r="X27" s="150">
        <v>43344</v>
      </c>
      <c r="Y27" s="151" t="s">
        <v>1000</v>
      </c>
      <c r="Z27" s="168" t="s">
        <v>1111</v>
      </c>
      <c r="AA27" s="168"/>
    </row>
    <row r="28" spans="1:27" s="152" customFormat="1" ht="32.1" customHeight="1" x14ac:dyDescent="0.25">
      <c r="A28" s="146">
        <v>20</v>
      </c>
      <c r="B28" s="147" t="s">
        <v>253</v>
      </c>
      <c r="C28" s="147" t="s">
        <v>28</v>
      </c>
      <c r="D28" s="123">
        <v>25000</v>
      </c>
      <c r="E28" s="123">
        <v>25000</v>
      </c>
      <c r="F28" s="123">
        <v>15000</v>
      </c>
      <c r="G28" s="123">
        <f t="shared" si="0"/>
        <v>23522.5</v>
      </c>
      <c r="H28" s="123">
        <f t="shared" si="1"/>
        <v>300000</v>
      </c>
      <c r="I28" s="123">
        <f t="shared" si="2"/>
        <v>17730</v>
      </c>
      <c r="J28" s="123">
        <f t="shared" si="3"/>
        <v>282270</v>
      </c>
      <c r="K28" s="148">
        <f t="shared" si="4"/>
        <v>0</v>
      </c>
      <c r="L28" s="123">
        <v>0</v>
      </c>
      <c r="M28" s="123">
        <f t="shared" si="5"/>
        <v>717.5</v>
      </c>
      <c r="N28" s="123">
        <f t="shared" si="6"/>
        <v>1774.9999999999998</v>
      </c>
      <c r="O28" s="123">
        <f t="shared" si="14"/>
        <v>275</v>
      </c>
      <c r="P28" s="123">
        <f t="shared" si="7"/>
        <v>760</v>
      </c>
      <c r="Q28" s="123">
        <f t="shared" si="8"/>
        <v>1772.5000000000002</v>
      </c>
      <c r="R28" s="123">
        <v>0</v>
      </c>
      <c r="S28" s="123">
        <f t="shared" si="9"/>
        <v>1477.5</v>
      </c>
      <c r="T28" s="123">
        <f t="shared" si="10"/>
        <v>1477.5</v>
      </c>
      <c r="U28" s="123">
        <f t="shared" si="11"/>
        <v>3822.5</v>
      </c>
      <c r="V28" s="149">
        <f t="shared" si="12"/>
        <v>38522.5</v>
      </c>
      <c r="W28" s="150">
        <v>42917</v>
      </c>
      <c r="X28" s="150">
        <v>43281</v>
      </c>
      <c r="Y28" s="151" t="s">
        <v>707</v>
      </c>
      <c r="Z28" s="152" t="s">
        <v>1113</v>
      </c>
    </row>
    <row r="29" spans="1:27" s="152" customFormat="1" ht="32.1" customHeight="1" x14ac:dyDescent="0.25">
      <c r="A29" s="146">
        <v>21</v>
      </c>
      <c r="B29" s="147" t="s">
        <v>186</v>
      </c>
      <c r="C29" s="147" t="s">
        <v>28</v>
      </c>
      <c r="D29" s="123">
        <v>25000</v>
      </c>
      <c r="E29" s="123">
        <v>25000</v>
      </c>
      <c r="F29" s="123">
        <v>15000</v>
      </c>
      <c r="G29" s="123">
        <f t="shared" si="0"/>
        <v>23522.5</v>
      </c>
      <c r="H29" s="123">
        <f t="shared" si="1"/>
        <v>300000</v>
      </c>
      <c r="I29" s="123">
        <f t="shared" si="2"/>
        <v>17730</v>
      </c>
      <c r="J29" s="123">
        <f t="shared" si="3"/>
        <v>282270</v>
      </c>
      <c r="K29" s="148">
        <f t="shared" si="4"/>
        <v>0</v>
      </c>
      <c r="L29" s="123">
        <v>0</v>
      </c>
      <c r="M29" s="123">
        <f t="shared" si="5"/>
        <v>717.5</v>
      </c>
      <c r="N29" s="123">
        <f t="shared" si="6"/>
        <v>1774.9999999999998</v>
      </c>
      <c r="O29" s="123">
        <f t="shared" si="14"/>
        <v>275</v>
      </c>
      <c r="P29" s="123">
        <f t="shared" si="7"/>
        <v>760</v>
      </c>
      <c r="Q29" s="123">
        <f t="shared" si="8"/>
        <v>1772.5000000000002</v>
      </c>
      <c r="R29" s="123">
        <v>0</v>
      </c>
      <c r="S29" s="123">
        <f t="shared" si="9"/>
        <v>1477.5</v>
      </c>
      <c r="T29" s="123">
        <f t="shared" si="10"/>
        <v>1477.5</v>
      </c>
      <c r="U29" s="123">
        <f t="shared" si="11"/>
        <v>3822.5</v>
      </c>
      <c r="V29" s="149">
        <f t="shared" si="12"/>
        <v>38522.5</v>
      </c>
      <c r="W29" s="150">
        <v>42840</v>
      </c>
      <c r="X29" s="150">
        <v>43205</v>
      </c>
      <c r="Y29" s="151" t="s">
        <v>941</v>
      </c>
      <c r="Z29" s="152" t="s">
        <v>1113</v>
      </c>
    </row>
    <row r="30" spans="1:27" s="152" customFormat="1" ht="32.1" customHeight="1" x14ac:dyDescent="0.25">
      <c r="A30" s="146">
        <v>22</v>
      </c>
      <c r="B30" s="147" t="s">
        <v>891</v>
      </c>
      <c r="C30" s="147" t="s">
        <v>383</v>
      </c>
      <c r="D30" s="123">
        <v>25000</v>
      </c>
      <c r="E30" s="123">
        <v>25000</v>
      </c>
      <c r="F30" s="123">
        <v>15000</v>
      </c>
      <c r="G30" s="123">
        <f t="shared" si="0"/>
        <v>23522.5</v>
      </c>
      <c r="H30" s="123">
        <f t="shared" si="1"/>
        <v>300000</v>
      </c>
      <c r="I30" s="123">
        <f t="shared" si="2"/>
        <v>17730</v>
      </c>
      <c r="J30" s="123">
        <f t="shared" si="3"/>
        <v>282270</v>
      </c>
      <c r="K30" s="148">
        <f t="shared" si="4"/>
        <v>0</v>
      </c>
      <c r="L30" s="123">
        <v>0</v>
      </c>
      <c r="M30" s="123">
        <f t="shared" si="5"/>
        <v>717.5</v>
      </c>
      <c r="N30" s="123">
        <f t="shared" si="6"/>
        <v>1774.9999999999998</v>
      </c>
      <c r="O30" s="123">
        <f t="shared" si="14"/>
        <v>275</v>
      </c>
      <c r="P30" s="123">
        <f t="shared" si="7"/>
        <v>760</v>
      </c>
      <c r="Q30" s="123">
        <f t="shared" si="8"/>
        <v>1772.5000000000002</v>
      </c>
      <c r="R30" s="123">
        <v>0</v>
      </c>
      <c r="S30" s="123">
        <f t="shared" si="9"/>
        <v>1477.5</v>
      </c>
      <c r="T30" s="123">
        <f t="shared" si="10"/>
        <v>1477.5</v>
      </c>
      <c r="U30" s="123">
        <f t="shared" si="11"/>
        <v>3822.5</v>
      </c>
      <c r="V30" s="149">
        <f t="shared" si="12"/>
        <v>38522.5</v>
      </c>
      <c r="W30" s="150">
        <v>42961</v>
      </c>
      <c r="X30" s="150">
        <v>43326</v>
      </c>
      <c r="Y30" s="151" t="s">
        <v>896</v>
      </c>
      <c r="Z30" s="152" t="s">
        <v>1113</v>
      </c>
    </row>
    <row r="31" spans="1:27" s="152" customFormat="1" ht="32.1" customHeight="1" x14ac:dyDescent="0.25">
      <c r="A31" s="146">
        <v>23</v>
      </c>
      <c r="B31" s="147" t="s">
        <v>964</v>
      </c>
      <c r="C31" s="147" t="s">
        <v>965</v>
      </c>
      <c r="D31" s="123">
        <v>125000</v>
      </c>
      <c r="E31" s="123">
        <v>125000</v>
      </c>
      <c r="F31" s="123">
        <v>0</v>
      </c>
      <c r="G31" s="123">
        <f t="shared" si="0"/>
        <v>117817.39600000001</v>
      </c>
      <c r="H31" s="123">
        <f t="shared" si="1"/>
        <v>1500000</v>
      </c>
      <c r="I31" s="123">
        <f t="shared" si="2"/>
        <v>86191.247999999992</v>
      </c>
      <c r="J31" s="123">
        <f t="shared" si="3"/>
        <v>1413808.7520000001</v>
      </c>
      <c r="K31" s="148">
        <f t="shared" si="4"/>
        <v>18037.286291666667</v>
      </c>
      <c r="L31" s="123">
        <v>0</v>
      </c>
      <c r="M31" s="123">
        <f t="shared" si="5"/>
        <v>3587.5</v>
      </c>
      <c r="N31" s="123">
        <f t="shared" si="6"/>
        <v>8875</v>
      </c>
      <c r="O31" s="123">
        <f>47304*1.1%</f>
        <v>520.34400000000005</v>
      </c>
      <c r="P31" s="123">
        <f>118260*3.04%</f>
        <v>3595.1039999999998</v>
      </c>
      <c r="Q31" s="123">
        <f t="shared" si="8"/>
        <v>8862.5</v>
      </c>
      <c r="R31" s="123">
        <v>0</v>
      </c>
      <c r="S31" s="123">
        <f t="shared" si="9"/>
        <v>7182.6039999999994</v>
      </c>
      <c r="T31" s="123">
        <f t="shared" si="10"/>
        <v>25219.890291666667</v>
      </c>
      <c r="U31" s="123">
        <f t="shared" si="11"/>
        <v>18257.844000000001</v>
      </c>
      <c r="V31" s="149">
        <f t="shared" si="12"/>
        <v>99780.10970833333</v>
      </c>
      <c r="W31" s="150">
        <v>43040</v>
      </c>
      <c r="X31" s="150">
        <v>43405</v>
      </c>
      <c r="Y31" s="151" t="s">
        <v>966</v>
      </c>
      <c r="Z31" s="152" t="s">
        <v>1113</v>
      </c>
    </row>
    <row r="32" spans="1:27" s="152" customFormat="1" ht="32.1" customHeight="1" x14ac:dyDescent="0.25">
      <c r="A32" s="146">
        <v>24</v>
      </c>
      <c r="B32" s="147" t="s">
        <v>903</v>
      </c>
      <c r="C32" s="147" t="s">
        <v>28</v>
      </c>
      <c r="D32" s="123">
        <v>25000</v>
      </c>
      <c r="E32" s="123">
        <v>25000</v>
      </c>
      <c r="F32" s="123">
        <v>15000</v>
      </c>
      <c r="G32" s="123">
        <f t="shared" si="0"/>
        <v>23522.5</v>
      </c>
      <c r="H32" s="123">
        <f t="shared" si="1"/>
        <v>300000</v>
      </c>
      <c r="I32" s="123">
        <f t="shared" si="2"/>
        <v>17730</v>
      </c>
      <c r="J32" s="123">
        <f t="shared" si="3"/>
        <v>282270</v>
      </c>
      <c r="K32" s="148">
        <f t="shared" si="4"/>
        <v>0</v>
      </c>
      <c r="L32" s="123">
        <v>0</v>
      </c>
      <c r="M32" s="123">
        <f t="shared" si="5"/>
        <v>717.5</v>
      </c>
      <c r="N32" s="123">
        <f t="shared" si="6"/>
        <v>1774.9999999999998</v>
      </c>
      <c r="O32" s="123">
        <f t="shared" ref="O32:O37" si="15">D32*1.1%</f>
        <v>275</v>
      </c>
      <c r="P32" s="123">
        <f t="shared" ref="P32:P63" si="16">D32*3.04%</f>
        <v>760</v>
      </c>
      <c r="Q32" s="123">
        <f t="shared" si="8"/>
        <v>1772.5000000000002</v>
      </c>
      <c r="R32" s="123">
        <v>0</v>
      </c>
      <c r="S32" s="123">
        <f t="shared" si="9"/>
        <v>1477.5</v>
      </c>
      <c r="T32" s="123">
        <f t="shared" si="10"/>
        <v>1477.5</v>
      </c>
      <c r="U32" s="123">
        <f t="shared" si="11"/>
        <v>3822.5</v>
      </c>
      <c r="V32" s="149">
        <f t="shared" si="12"/>
        <v>38522.5</v>
      </c>
      <c r="W32" s="150">
        <v>42961</v>
      </c>
      <c r="X32" s="150">
        <v>43326</v>
      </c>
      <c r="Y32" s="151" t="s">
        <v>915</v>
      </c>
      <c r="Z32" s="152" t="s">
        <v>1113</v>
      </c>
    </row>
    <row r="33" spans="1:26" s="152" customFormat="1" ht="32.1" customHeight="1" x14ac:dyDescent="0.25">
      <c r="A33" s="146">
        <v>25</v>
      </c>
      <c r="B33" s="147" t="s">
        <v>30</v>
      </c>
      <c r="C33" s="147" t="s">
        <v>28</v>
      </c>
      <c r="D33" s="123">
        <v>25000</v>
      </c>
      <c r="E33" s="123">
        <v>25000</v>
      </c>
      <c r="F33" s="123">
        <v>15000</v>
      </c>
      <c r="G33" s="123">
        <f t="shared" si="0"/>
        <v>23522.5</v>
      </c>
      <c r="H33" s="123">
        <f t="shared" si="1"/>
        <v>300000</v>
      </c>
      <c r="I33" s="123">
        <f t="shared" si="2"/>
        <v>17730</v>
      </c>
      <c r="J33" s="123">
        <f t="shared" si="3"/>
        <v>282270</v>
      </c>
      <c r="K33" s="148">
        <f t="shared" si="4"/>
        <v>0</v>
      </c>
      <c r="L33" s="123">
        <v>0</v>
      </c>
      <c r="M33" s="123">
        <f t="shared" si="5"/>
        <v>717.5</v>
      </c>
      <c r="N33" s="123">
        <f t="shared" si="6"/>
        <v>1774.9999999999998</v>
      </c>
      <c r="O33" s="123">
        <f t="shared" si="15"/>
        <v>275</v>
      </c>
      <c r="P33" s="123">
        <f t="shared" si="16"/>
        <v>760</v>
      </c>
      <c r="Q33" s="123">
        <f t="shared" si="8"/>
        <v>1772.5000000000002</v>
      </c>
      <c r="R33" s="123">
        <v>0</v>
      </c>
      <c r="S33" s="123">
        <f t="shared" si="9"/>
        <v>1477.5</v>
      </c>
      <c r="T33" s="123">
        <f t="shared" si="10"/>
        <v>1477.5</v>
      </c>
      <c r="U33" s="123">
        <f t="shared" si="11"/>
        <v>3822.5</v>
      </c>
      <c r="V33" s="149">
        <f t="shared" si="12"/>
        <v>38522.5</v>
      </c>
      <c r="W33" s="150">
        <v>42840</v>
      </c>
      <c r="X33" s="150">
        <v>43205</v>
      </c>
      <c r="Y33" s="151" t="s">
        <v>989</v>
      </c>
      <c r="Z33" s="152" t="s">
        <v>1113</v>
      </c>
    </row>
    <row r="34" spans="1:26" s="152" customFormat="1" ht="32.1" customHeight="1" x14ac:dyDescent="0.25">
      <c r="A34" s="146">
        <v>26</v>
      </c>
      <c r="B34" s="147" t="s">
        <v>385</v>
      </c>
      <c r="C34" s="147" t="s">
        <v>408</v>
      </c>
      <c r="D34" s="123">
        <v>25000</v>
      </c>
      <c r="E34" s="123">
        <v>25000</v>
      </c>
      <c r="F34" s="123">
        <v>15000</v>
      </c>
      <c r="G34" s="123">
        <f t="shared" si="0"/>
        <v>23522.5</v>
      </c>
      <c r="H34" s="123">
        <f t="shared" si="1"/>
        <v>300000</v>
      </c>
      <c r="I34" s="123">
        <f t="shared" si="2"/>
        <v>17730</v>
      </c>
      <c r="J34" s="123">
        <f t="shared" si="3"/>
        <v>282270</v>
      </c>
      <c r="K34" s="148">
        <f t="shared" si="4"/>
        <v>0</v>
      </c>
      <c r="L34" s="123">
        <v>0</v>
      </c>
      <c r="M34" s="123">
        <f t="shared" si="5"/>
        <v>717.5</v>
      </c>
      <c r="N34" s="123">
        <f t="shared" si="6"/>
        <v>1774.9999999999998</v>
      </c>
      <c r="O34" s="123">
        <f t="shared" si="15"/>
        <v>275</v>
      </c>
      <c r="P34" s="123">
        <f t="shared" si="16"/>
        <v>760</v>
      </c>
      <c r="Q34" s="123">
        <f t="shared" si="8"/>
        <v>1772.5000000000002</v>
      </c>
      <c r="R34" s="123">
        <v>0</v>
      </c>
      <c r="S34" s="123">
        <f t="shared" si="9"/>
        <v>1477.5</v>
      </c>
      <c r="T34" s="123">
        <f t="shared" si="10"/>
        <v>1477.5</v>
      </c>
      <c r="U34" s="123">
        <f t="shared" si="11"/>
        <v>3822.5</v>
      </c>
      <c r="V34" s="149">
        <f t="shared" si="12"/>
        <v>38522.5</v>
      </c>
      <c r="W34" s="150">
        <v>42886</v>
      </c>
      <c r="X34" s="150">
        <v>43251</v>
      </c>
      <c r="Y34" s="151" t="s">
        <v>610</v>
      </c>
      <c r="Z34" s="152" t="s">
        <v>1113</v>
      </c>
    </row>
    <row r="35" spans="1:26" s="152" customFormat="1" ht="32.1" customHeight="1" x14ac:dyDescent="0.25">
      <c r="A35" s="146">
        <v>27</v>
      </c>
      <c r="B35" s="147" t="s">
        <v>643</v>
      </c>
      <c r="C35" s="147" t="s">
        <v>40</v>
      </c>
      <c r="D35" s="123">
        <v>25000</v>
      </c>
      <c r="E35" s="123">
        <v>25000</v>
      </c>
      <c r="F35" s="123">
        <v>15000</v>
      </c>
      <c r="G35" s="123">
        <f t="shared" si="0"/>
        <v>23522.5</v>
      </c>
      <c r="H35" s="123">
        <f t="shared" si="1"/>
        <v>300000</v>
      </c>
      <c r="I35" s="123">
        <f t="shared" si="2"/>
        <v>17730</v>
      </c>
      <c r="J35" s="123">
        <f t="shared" si="3"/>
        <v>282270</v>
      </c>
      <c r="K35" s="148">
        <f t="shared" si="4"/>
        <v>0</v>
      </c>
      <c r="L35" s="123">
        <v>0</v>
      </c>
      <c r="M35" s="123">
        <f t="shared" si="5"/>
        <v>717.5</v>
      </c>
      <c r="N35" s="123">
        <f t="shared" si="6"/>
        <v>1774.9999999999998</v>
      </c>
      <c r="O35" s="123">
        <f t="shared" si="15"/>
        <v>275</v>
      </c>
      <c r="P35" s="123">
        <f t="shared" si="16"/>
        <v>760</v>
      </c>
      <c r="Q35" s="123">
        <f t="shared" si="8"/>
        <v>1772.5000000000002</v>
      </c>
      <c r="R35" s="123">
        <v>0</v>
      </c>
      <c r="S35" s="123">
        <f t="shared" si="9"/>
        <v>1477.5</v>
      </c>
      <c r="T35" s="123">
        <f t="shared" si="10"/>
        <v>1477.5</v>
      </c>
      <c r="U35" s="123">
        <f t="shared" si="11"/>
        <v>3822.5</v>
      </c>
      <c r="V35" s="149">
        <f t="shared" si="12"/>
        <v>38522.5</v>
      </c>
      <c r="W35" s="150">
        <v>42826</v>
      </c>
      <c r="X35" s="150">
        <v>43191</v>
      </c>
      <c r="Y35" s="151" t="s">
        <v>644</v>
      </c>
      <c r="Z35" s="152" t="s">
        <v>1113</v>
      </c>
    </row>
    <row r="36" spans="1:26" s="152" customFormat="1" ht="32.1" customHeight="1" x14ac:dyDescent="0.25">
      <c r="A36" s="146">
        <v>28</v>
      </c>
      <c r="B36" s="147" t="s">
        <v>231</v>
      </c>
      <c r="C36" s="147" t="s">
        <v>40</v>
      </c>
      <c r="D36" s="123">
        <v>25000</v>
      </c>
      <c r="E36" s="123">
        <v>25000</v>
      </c>
      <c r="F36" s="123">
        <v>15000</v>
      </c>
      <c r="G36" s="123">
        <f t="shared" si="0"/>
        <v>23522.5</v>
      </c>
      <c r="H36" s="123">
        <f t="shared" si="1"/>
        <v>300000</v>
      </c>
      <c r="I36" s="123">
        <f t="shared" si="2"/>
        <v>17730</v>
      </c>
      <c r="J36" s="123">
        <f t="shared" si="3"/>
        <v>282270</v>
      </c>
      <c r="K36" s="148">
        <f t="shared" si="4"/>
        <v>0</v>
      </c>
      <c r="L36" s="123">
        <v>0</v>
      </c>
      <c r="M36" s="123">
        <f t="shared" si="5"/>
        <v>717.5</v>
      </c>
      <c r="N36" s="123">
        <f t="shared" si="6"/>
        <v>1774.9999999999998</v>
      </c>
      <c r="O36" s="123">
        <f t="shared" si="15"/>
        <v>275</v>
      </c>
      <c r="P36" s="123">
        <f t="shared" si="16"/>
        <v>760</v>
      </c>
      <c r="Q36" s="123">
        <f t="shared" si="8"/>
        <v>1772.5000000000002</v>
      </c>
      <c r="R36" s="123">
        <v>0</v>
      </c>
      <c r="S36" s="123">
        <f t="shared" si="9"/>
        <v>1477.5</v>
      </c>
      <c r="T36" s="123">
        <f t="shared" si="10"/>
        <v>1477.5</v>
      </c>
      <c r="U36" s="123">
        <f t="shared" si="11"/>
        <v>3822.5</v>
      </c>
      <c r="V36" s="149">
        <f t="shared" si="12"/>
        <v>38522.5</v>
      </c>
      <c r="W36" s="150">
        <v>42979</v>
      </c>
      <c r="X36" s="150">
        <v>43344</v>
      </c>
      <c r="Y36" s="151" t="s">
        <v>832</v>
      </c>
      <c r="Z36" s="152" t="s">
        <v>1113</v>
      </c>
    </row>
    <row r="37" spans="1:26" s="152" customFormat="1" ht="32.1" customHeight="1" x14ac:dyDescent="0.25">
      <c r="A37" s="146">
        <v>29</v>
      </c>
      <c r="B37" s="147" t="s">
        <v>867</v>
      </c>
      <c r="C37" s="147" t="s">
        <v>459</v>
      </c>
      <c r="D37" s="123">
        <v>30000</v>
      </c>
      <c r="E37" s="123">
        <v>30000</v>
      </c>
      <c r="F37" s="123">
        <v>20000</v>
      </c>
      <c r="G37" s="123">
        <f t="shared" si="0"/>
        <v>28227</v>
      </c>
      <c r="H37" s="123">
        <f t="shared" si="1"/>
        <v>360000</v>
      </c>
      <c r="I37" s="123">
        <f t="shared" si="2"/>
        <v>21276</v>
      </c>
      <c r="J37" s="123">
        <f t="shared" si="3"/>
        <v>338724</v>
      </c>
      <c r="K37" s="148">
        <f t="shared" si="4"/>
        <v>0</v>
      </c>
      <c r="L37" s="123">
        <v>0</v>
      </c>
      <c r="M37" s="123">
        <f t="shared" si="5"/>
        <v>861</v>
      </c>
      <c r="N37" s="123">
        <f t="shared" si="6"/>
        <v>2130</v>
      </c>
      <c r="O37" s="123">
        <f t="shared" si="15"/>
        <v>330.00000000000006</v>
      </c>
      <c r="P37" s="123">
        <f t="shared" si="16"/>
        <v>912</v>
      </c>
      <c r="Q37" s="123">
        <f t="shared" si="8"/>
        <v>2127</v>
      </c>
      <c r="R37" s="123">
        <v>0</v>
      </c>
      <c r="S37" s="123">
        <f t="shared" si="9"/>
        <v>1773</v>
      </c>
      <c r="T37" s="123">
        <f t="shared" si="10"/>
        <v>1773</v>
      </c>
      <c r="U37" s="123">
        <f t="shared" si="11"/>
        <v>4587</v>
      </c>
      <c r="V37" s="149">
        <f t="shared" si="12"/>
        <v>48227</v>
      </c>
      <c r="W37" s="150">
        <v>42870</v>
      </c>
      <c r="X37" s="150">
        <v>43235</v>
      </c>
      <c r="Y37" s="151" t="s">
        <v>871</v>
      </c>
      <c r="Z37" s="152" t="s">
        <v>1113</v>
      </c>
    </row>
    <row r="38" spans="1:26" s="152" customFormat="1" ht="32.1" customHeight="1" x14ac:dyDescent="0.25">
      <c r="A38" s="146">
        <v>30</v>
      </c>
      <c r="B38" s="147" t="s">
        <v>904</v>
      </c>
      <c r="C38" s="147" t="s">
        <v>410</v>
      </c>
      <c r="D38" s="123">
        <v>65000</v>
      </c>
      <c r="E38" s="123">
        <v>65000</v>
      </c>
      <c r="F38" s="123">
        <v>25000</v>
      </c>
      <c r="G38" s="123">
        <f t="shared" si="0"/>
        <v>61158.5</v>
      </c>
      <c r="H38" s="123">
        <f t="shared" si="1"/>
        <v>780000</v>
      </c>
      <c r="I38" s="123">
        <f t="shared" si="2"/>
        <v>46098</v>
      </c>
      <c r="J38" s="123">
        <f t="shared" si="3"/>
        <v>733902</v>
      </c>
      <c r="K38" s="148">
        <f t="shared" si="4"/>
        <v>4427.5498333333335</v>
      </c>
      <c r="L38" s="123">
        <v>0</v>
      </c>
      <c r="M38" s="123">
        <f t="shared" si="5"/>
        <v>1865.5</v>
      </c>
      <c r="N38" s="123">
        <f t="shared" si="6"/>
        <v>4615</v>
      </c>
      <c r="O38" s="123">
        <f>47304*1.1%</f>
        <v>520.34400000000005</v>
      </c>
      <c r="P38" s="123">
        <f t="shared" si="16"/>
        <v>1976</v>
      </c>
      <c r="Q38" s="123">
        <f t="shared" si="8"/>
        <v>4608.5</v>
      </c>
      <c r="R38" s="123">
        <v>0</v>
      </c>
      <c r="S38" s="123">
        <f t="shared" si="9"/>
        <v>3841.5</v>
      </c>
      <c r="T38" s="123">
        <f t="shared" si="10"/>
        <v>8269.0498333333344</v>
      </c>
      <c r="U38" s="123">
        <f t="shared" si="11"/>
        <v>9743.844000000001</v>
      </c>
      <c r="V38" s="149">
        <f t="shared" si="12"/>
        <v>81730.950166666662</v>
      </c>
      <c r="W38" s="150">
        <v>42961</v>
      </c>
      <c r="X38" s="150">
        <v>43326</v>
      </c>
      <c r="Y38" s="151" t="s">
        <v>916</v>
      </c>
      <c r="Z38" s="152" t="s">
        <v>1113</v>
      </c>
    </row>
    <row r="39" spans="1:26" s="152" customFormat="1" ht="32.1" customHeight="1" x14ac:dyDescent="0.25">
      <c r="A39" s="146">
        <v>31</v>
      </c>
      <c r="B39" s="147" t="s">
        <v>32</v>
      </c>
      <c r="C39" s="147" t="s">
        <v>33</v>
      </c>
      <c r="D39" s="123">
        <v>25000</v>
      </c>
      <c r="E39" s="123">
        <v>25000</v>
      </c>
      <c r="F39" s="123">
        <v>15000</v>
      </c>
      <c r="G39" s="123">
        <f t="shared" si="0"/>
        <v>23522.5</v>
      </c>
      <c r="H39" s="123">
        <f t="shared" si="1"/>
        <v>300000</v>
      </c>
      <c r="I39" s="123">
        <f t="shared" si="2"/>
        <v>17730</v>
      </c>
      <c r="J39" s="123">
        <f t="shared" si="3"/>
        <v>282270</v>
      </c>
      <c r="K39" s="148">
        <f t="shared" si="4"/>
        <v>0</v>
      </c>
      <c r="L39" s="123">
        <v>0</v>
      </c>
      <c r="M39" s="123">
        <f t="shared" si="5"/>
        <v>717.5</v>
      </c>
      <c r="N39" s="123">
        <f t="shared" si="6"/>
        <v>1774.9999999999998</v>
      </c>
      <c r="O39" s="123">
        <f t="shared" ref="O39:O53" si="17">D39*1.1%</f>
        <v>275</v>
      </c>
      <c r="P39" s="123">
        <f t="shared" si="16"/>
        <v>760</v>
      </c>
      <c r="Q39" s="123">
        <f t="shared" si="8"/>
        <v>1772.5000000000002</v>
      </c>
      <c r="R39" s="123">
        <v>0</v>
      </c>
      <c r="S39" s="123">
        <f t="shared" si="9"/>
        <v>1477.5</v>
      </c>
      <c r="T39" s="123">
        <f t="shared" si="10"/>
        <v>1477.5</v>
      </c>
      <c r="U39" s="123">
        <f t="shared" si="11"/>
        <v>3822.5</v>
      </c>
      <c r="V39" s="149">
        <f t="shared" si="12"/>
        <v>38522.5</v>
      </c>
      <c r="W39" s="150">
        <v>42840</v>
      </c>
      <c r="X39" s="150">
        <v>43205</v>
      </c>
      <c r="Y39" s="151" t="s">
        <v>490</v>
      </c>
      <c r="Z39" s="152" t="s">
        <v>1113</v>
      </c>
    </row>
    <row r="40" spans="1:26" s="152" customFormat="1" ht="32.1" customHeight="1" x14ac:dyDescent="0.25">
      <c r="A40" s="146">
        <v>32</v>
      </c>
      <c r="B40" s="147" t="s">
        <v>531</v>
      </c>
      <c r="C40" s="153" t="s">
        <v>40</v>
      </c>
      <c r="D40" s="123">
        <v>25000</v>
      </c>
      <c r="E40" s="123">
        <v>25000</v>
      </c>
      <c r="F40" s="123">
        <v>15000</v>
      </c>
      <c r="G40" s="123">
        <f t="shared" si="0"/>
        <v>23522.5</v>
      </c>
      <c r="H40" s="123">
        <f t="shared" si="1"/>
        <v>300000</v>
      </c>
      <c r="I40" s="123">
        <f t="shared" si="2"/>
        <v>17730</v>
      </c>
      <c r="J40" s="123">
        <f t="shared" si="3"/>
        <v>282270</v>
      </c>
      <c r="K40" s="148">
        <f t="shared" si="4"/>
        <v>0</v>
      </c>
      <c r="L40" s="123">
        <v>0</v>
      </c>
      <c r="M40" s="123">
        <f t="shared" si="5"/>
        <v>717.5</v>
      </c>
      <c r="N40" s="123">
        <f t="shared" si="6"/>
        <v>1774.9999999999998</v>
      </c>
      <c r="O40" s="123">
        <f t="shared" si="17"/>
        <v>275</v>
      </c>
      <c r="P40" s="123">
        <f t="shared" si="16"/>
        <v>760</v>
      </c>
      <c r="Q40" s="123">
        <f t="shared" si="8"/>
        <v>1772.5000000000002</v>
      </c>
      <c r="R40" s="123">
        <v>0</v>
      </c>
      <c r="S40" s="123">
        <f t="shared" si="9"/>
        <v>1477.5</v>
      </c>
      <c r="T40" s="123">
        <f t="shared" si="10"/>
        <v>1477.5</v>
      </c>
      <c r="U40" s="123">
        <f t="shared" si="11"/>
        <v>3822.5</v>
      </c>
      <c r="V40" s="149">
        <f t="shared" si="12"/>
        <v>38522.5</v>
      </c>
      <c r="W40" s="150">
        <v>42800</v>
      </c>
      <c r="X40" s="150">
        <v>43349</v>
      </c>
      <c r="Y40" s="151" t="s">
        <v>541</v>
      </c>
      <c r="Z40" s="152" t="s">
        <v>1113</v>
      </c>
    </row>
    <row r="41" spans="1:26" s="152" customFormat="1" ht="32.1" customHeight="1" x14ac:dyDescent="0.25">
      <c r="A41" s="146">
        <v>33</v>
      </c>
      <c r="B41" s="147" t="s">
        <v>586</v>
      </c>
      <c r="C41" s="147" t="s">
        <v>315</v>
      </c>
      <c r="D41" s="123">
        <v>27500</v>
      </c>
      <c r="E41" s="123">
        <v>27500</v>
      </c>
      <c r="F41" s="123">
        <v>0</v>
      </c>
      <c r="G41" s="123">
        <f t="shared" ref="G41:G72" si="18">D41-S41</f>
        <v>25874.75</v>
      </c>
      <c r="H41" s="123">
        <f t="shared" ref="H41:H72" si="19">D41*12</f>
        <v>330000</v>
      </c>
      <c r="I41" s="123">
        <f t="shared" ref="I41:I72" si="20">S41*12</f>
        <v>19503</v>
      </c>
      <c r="J41" s="123">
        <f t="shared" ref="J41:J72" si="21">H41-I41</f>
        <v>310497</v>
      </c>
      <c r="K41" s="148">
        <f t="shared" si="4"/>
        <v>0</v>
      </c>
      <c r="L41" s="123">
        <v>0</v>
      </c>
      <c r="M41" s="123">
        <f t="shared" ref="M41:M72" si="22">D41*2.87%</f>
        <v>789.25</v>
      </c>
      <c r="N41" s="123">
        <f t="shared" si="6"/>
        <v>1952.4999999999998</v>
      </c>
      <c r="O41" s="123">
        <f t="shared" si="17"/>
        <v>302.50000000000006</v>
      </c>
      <c r="P41" s="123">
        <f t="shared" si="16"/>
        <v>836</v>
      </c>
      <c r="Q41" s="123">
        <f t="shared" si="8"/>
        <v>1949.7500000000002</v>
      </c>
      <c r="R41" s="123">
        <v>0</v>
      </c>
      <c r="S41" s="123">
        <f t="shared" si="9"/>
        <v>1625.25</v>
      </c>
      <c r="T41" s="123">
        <f t="shared" si="10"/>
        <v>1625.25</v>
      </c>
      <c r="U41" s="123">
        <f t="shared" ref="U41:U72" si="23">N41+Q41+O41</f>
        <v>4204.75</v>
      </c>
      <c r="V41" s="149">
        <f t="shared" si="12"/>
        <v>25874.75</v>
      </c>
      <c r="W41" s="150">
        <v>42826</v>
      </c>
      <c r="X41" s="150">
        <v>43191</v>
      </c>
      <c r="Y41" s="151" t="s">
        <v>591</v>
      </c>
      <c r="Z41" s="152" t="s">
        <v>1113</v>
      </c>
    </row>
    <row r="42" spans="1:26" s="152" customFormat="1" ht="32.1" customHeight="1" x14ac:dyDescent="0.25">
      <c r="A42" s="146">
        <v>34</v>
      </c>
      <c r="B42" s="147" t="s">
        <v>310</v>
      </c>
      <c r="C42" s="147" t="s">
        <v>311</v>
      </c>
      <c r="D42" s="123">
        <v>45000</v>
      </c>
      <c r="E42" s="123">
        <v>45000</v>
      </c>
      <c r="F42" s="123">
        <v>0</v>
      </c>
      <c r="G42" s="123">
        <f t="shared" si="18"/>
        <v>42340.5</v>
      </c>
      <c r="H42" s="123">
        <f t="shared" si="19"/>
        <v>540000</v>
      </c>
      <c r="I42" s="123">
        <f t="shared" si="20"/>
        <v>31914</v>
      </c>
      <c r="J42" s="123">
        <f t="shared" si="21"/>
        <v>508086</v>
      </c>
      <c r="K42" s="148">
        <f t="shared" si="4"/>
        <v>1148.3248749999998</v>
      </c>
      <c r="L42" s="123">
        <v>0</v>
      </c>
      <c r="M42" s="123">
        <f t="shared" si="22"/>
        <v>1291.5</v>
      </c>
      <c r="N42" s="123">
        <f t="shared" si="6"/>
        <v>3194.9999999999995</v>
      </c>
      <c r="O42" s="123">
        <f t="shared" si="17"/>
        <v>495.00000000000006</v>
      </c>
      <c r="P42" s="123">
        <f t="shared" si="16"/>
        <v>1368</v>
      </c>
      <c r="Q42" s="123">
        <f t="shared" si="8"/>
        <v>3190.5</v>
      </c>
      <c r="R42" s="123">
        <v>0</v>
      </c>
      <c r="S42" s="123">
        <f t="shared" si="9"/>
        <v>2659.5</v>
      </c>
      <c r="T42" s="123">
        <f t="shared" si="10"/>
        <v>3807.8248749999998</v>
      </c>
      <c r="U42" s="123">
        <f t="shared" si="23"/>
        <v>6880.5</v>
      </c>
      <c r="V42" s="149">
        <f t="shared" si="12"/>
        <v>41192.175125000002</v>
      </c>
      <c r="W42" s="150">
        <v>42856</v>
      </c>
      <c r="X42" s="150">
        <v>43221</v>
      </c>
      <c r="Y42" s="151" t="s">
        <v>715</v>
      </c>
      <c r="Z42" s="152" t="s">
        <v>1113</v>
      </c>
    </row>
    <row r="43" spans="1:26" s="152" customFormat="1" ht="32.1" customHeight="1" x14ac:dyDescent="0.25">
      <c r="A43" s="146">
        <v>35</v>
      </c>
      <c r="B43" s="147" t="s">
        <v>35</v>
      </c>
      <c r="C43" s="147" t="s">
        <v>36</v>
      </c>
      <c r="D43" s="123">
        <v>45000</v>
      </c>
      <c r="E43" s="123">
        <v>45000</v>
      </c>
      <c r="F43" s="123">
        <v>20000</v>
      </c>
      <c r="G43" s="123">
        <f t="shared" si="18"/>
        <v>42340.5</v>
      </c>
      <c r="H43" s="123">
        <f t="shared" si="19"/>
        <v>540000</v>
      </c>
      <c r="I43" s="123">
        <f t="shared" si="20"/>
        <v>31914</v>
      </c>
      <c r="J43" s="123">
        <f t="shared" si="21"/>
        <v>508086</v>
      </c>
      <c r="K43" s="148">
        <f t="shared" si="4"/>
        <v>1148.3248749999998</v>
      </c>
      <c r="L43" s="123">
        <v>0</v>
      </c>
      <c r="M43" s="123">
        <f t="shared" si="22"/>
        <v>1291.5</v>
      </c>
      <c r="N43" s="123">
        <f t="shared" si="6"/>
        <v>3194.9999999999995</v>
      </c>
      <c r="O43" s="123">
        <f t="shared" si="17"/>
        <v>495.00000000000006</v>
      </c>
      <c r="P43" s="123">
        <f t="shared" si="16"/>
        <v>1368</v>
      </c>
      <c r="Q43" s="123">
        <f t="shared" si="8"/>
        <v>3190.5</v>
      </c>
      <c r="R43" s="123">
        <v>0</v>
      </c>
      <c r="S43" s="123">
        <f t="shared" si="9"/>
        <v>2659.5</v>
      </c>
      <c r="T43" s="123">
        <f t="shared" si="10"/>
        <v>3807.8248749999998</v>
      </c>
      <c r="U43" s="123">
        <f t="shared" si="23"/>
        <v>6880.5</v>
      </c>
      <c r="V43" s="149">
        <f t="shared" si="12"/>
        <v>61192.175125000002</v>
      </c>
      <c r="W43" s="150">
        <v>42826</v>
      </c>
      <c r="X43" s="150">
        <v>43191</v>
      </c>
      <c r="Y43" s="151" t="s">
        <v>487</v>
      </c>
      <c r="Z43" s="152" t="s">
        <v>1113</v>
      </c>
    </row>
    <row r="44" spans="1:26" s="152" customFormat="1" ht="32.1" customHeight="1" x14ac:dyDescent="0.25">
      <c r="A44" s="146">
        <v>36</v>
      </c>
      <c r="B44" s="147" t="s">
        <v>283</v>
      </c>
      <c r="C44" s="147" t="s">
        <v>282</v>
      </c>
      <c r="D44" s="123">
        <v>25000</v>
      </c>
      <c r="E44" s="123">
        <v>25000</v>
      </c>
      <c r="F44" s="123">
        <v>15000</v>
      </c>
      <c r="G44" s="123">
        <f t="shared" si="18"/>
        <v>23522.5</v>
      </c>
      <c r="H44" s="123">
        <f t="shared" si="19"/>
        <v>300000</v>
      </c>
      <c r="I44" s="123">
        <f t="shared" si="20"/>
        <v>17730</v>
      </c>
      <c r="J44" s="123">
        <f t="shared" si="21"/>
        <v>282270</v>
      </c>
      <c r="K44" s="148">
        <f t="shared" si="4"/>
        <v>0</v>
      </c>
      <c r="L44" s="123">
        <v>0</v>
      </c>
      <c r="M44" s="123">
        <f t="shared" si="22"/>
        <v>717.5</v>
      </c>
      <c r="N44" s="123">
        <f t="shared" si="6"/>
        <v>1774.9999999999998</v>
      </c>
      <c r="O44" s="123">
        <f t="shared" si="17"/>
        <v>275</v>
      </c>
      <c r="P44" s="123">
        <f t="shared" si="16"/>
        <v>760</v>
      </c>
      <c r="Q44" s="123">
        <f t="shared" si="8"/>
        <v>1772.5000000000002</v>
      </c>
      <c r="R44" s="123">
        <v>0</v>
      </c>
      <c r="S44" s="123">
        <f t="shared" si="9"/>
        <v>1477.5</v>
      </c>
      <c r="T44" s="123">
        <f t="shared" si="10"/>
        <v>1477.5</v>
      </c>
      <c r="U44" s="123">
        <f t="shared" si="23"/>
        <v>3822.5</v>
      </c>
      <c r="V44" s="149">
        <f t="shared" si="12"/>
        <v>38522.5</v>
      </c>
      <c r="W44" s="150">
        <v>42978</v>
      </c>
      <c r="X44" s="150">
        <v>43525</v>
      </c>
      <c r="Y44" s="151" t="s">
        <v>1006</v>
      </c>
      <c r="Z44" s="152" t="s">
        <v>1113</v>
      </c>
    </row>
    <row r="45" spans="1:26" s="152" customFormat="1" ht="32.1" customHeight="1" x14ac:dyDescent="0.25">
      <c r="A45" s="146">
        <v>37</v>
      </c>
      <c r="B45" s="147" t="s">
        <v>549</v>
      </c>
      <c r="C45" s="147" t="s">
        <v>40</v>
      </c>
      <c r="D45" s="123">
        <v>25000</v>
      </c>
      <c r="E45" s="123">
        <v>25000</v>
      </c>
      <c r="F45" s="123">
        <v>15000</v>
      </c>
      <c r="G45" s="123">
        <f t="shared" si="18"/>
        <v>23522.5</v>
      </c>
      <c r="H45" s="123">
        <f t="shared" si="19"/>
        <v>300000</v>
      </c>
      <c r="I45" s="123">
        <f t="shared" si="20"/>
        <v>17730</v>
      </c>
      <c r="J45" s="123">
        <f t="shared" si="21"/>
        <v>282270</v>
      </c>
      <c r="K45" s="148">
        <f t="shared" si="4"/>
        <v>0</v>
      </c>
      <c r="L45" s="123">
        <v>0</v>
      </c>
      <c r="M45" s="123">
        <f t="shared" si="22"/>
        <v>717.5</v>
      </c>
      <c r="N45" s="123">
        <f t="shared" si="6"/>
        <v>1774.9999999999998</v>
      </c>
      <c r="O45" s="123">
        <f t="shared" si="17"/>
        <v>275</v>
      </c>
      <c r="P45" s="123">
        <f t="shared" si="16"/>
        <v>760</v>
      </c>
      <c r="Q45" s="123">
        <f t="shared" si="8"/>
        <v>1772.5000000000002</v>
      </c>
      <c r="R45" s="123">
        <v>0</v>
      </c>
      <c r="S45" s="123">
        <f t="shared" si="9"/>
        <v>1477.5</v>
      </c>
      <c r="T45" s="123">
        <f t="shared" si="10"/>
        <v>1477.5</v>
      </c>
      <c r="U45" s="123">
        <f t="shared" si="23"/>
        <v>3822.5</v>
      </c>
      <c r="V45" s="149">
        <f t="shared" si="12"/>
        <v>38522.5</v>
      </c>
      <c r="W45" s="150">
        <v>42962</v>
      </c>
      <c r="X45" s="150">
        <v>43327</v>
      </c>
      <c r="Y45" s="151" t="s">
        <v>846</v>
      </c>
      <c r="Z45" s="152" t="s">
        <v>1113</v>
      </c>
    </row>
    <row r="46" spans="1:26" s="152" customFormat="1" ht="32.1" customHeight="1" x14ac:dyDescent="0.25">
      <c r="A46" s="146">
        <v>38</v>
      </c>
      <c r="B46" s="147" t="s">
        <v>37</v>
      </c>
      <c r="C46" s="147" t="s">
        <v>33</v>
      </c>
      <c r="D46" s="123">
        <v>25000</v>
      </c>
      <c r="E46" s="123">
        <v>25000</v>
      </c>
      <c r="F46" s="123">
        <v>15000</v>
      </c>
      <c r="G46" s="123">
        <f t="shared" si="18"/>
        <v>23522.5</v>
      </c>
      <c r="H46" s="123">
        <f t="shared" si="19"/>
        <v>300000</v>
      </c>
      <c r="I46" s="123">
        <f t="shared" si="20"/>
        <v>17730</v>
      </c>
      <c r="J46" s="123">
        <f t="shared" si="21"/>
        <v>282270</v>
      </c>
      <c r="K46" s="148">
        <f t="shared" si="4"/>
        <v>0</v>
      </c>
      <c r="L46" s="123">
        <v>0</v>
      </c>
      <c r="M46" s="123">
        <f t="shared" si="22"/>
        <v>717.5</v>
      </c>
      <c r="N46" s="123">
        <f t="shared" si="6"/>
        <v>1774.9999999999998</v>
      </c>
      <c r="O46" s="123">
        <f t="shared" si="17"/>
        <v>275</v>
      </c>
      <c r="P46" s="123">
        <f t="shared" si="16"/>
        <v>760</v>
      </c>
      <c r="Q46" s="123">
        <f t="shared" si="8"/>
        <v>1772.5000000000002</v>
      </c>
      <c r="R46" s="123">
        <v>0</v>
      </c>
      <c r="S46" s="123">
        <f t="shared" si="9"/>
        <v>1477.5</v>
      </c>
      <c r="T46" s="123">
        <f t="shared" si="10"/>
        <v>1477.5</v>
      </c>
      <c r="U46" s="123">
        <f t="shared" si="23"/>
        <v>3822.5</v>
      </c>
      <c r="V46" s="149">
        <f t="shared" si="12"/>
        <v>38522.5</v>
      </c>
      <c r="W46" s="150">
        <v>42826</v>
      </c>
      <c r="X46" s="150">
        <v>43191</v>
      </c>
      <c r="Y46" s="151" t="s">
        <v>622</v>
      </c>
      <c r="Z46" s="152" t="s">
        <v>1113</v>
      </c>
    </row>
    <row r="47" spans="1:26" s="152" customFormat="1" ht="32.1" customHeight="1" x14ac:dyDescent="0.25">
      <c r="A47" s="146">
        <v>39</v>
      </c>
      <c r="B47" s="147" t="s">
        <v>419</v>
      </c>
      <c r="C47" s="147" t="s">
        <v>383</v>
      </c>
      <c r="D47" s="123">
        <v>25000</v>
      </c>
      <c r="E47" s="123">
        <v>25000</v>
      </c>
      <c r="F47" s="123">
        <v>15000</v>
      </c>
      <c r="G47" s="123">
        <f t="shared" si="18"/>
        <v>23522.5</v>
      </c>
      <c r="H47" s="123">
        <f t="shared" si="19"/>
        <v>300000</v>
      </c>
      <c r="I47" s="123">
        <f t="shared" si="20"/>
        <v>17730</v>
      </c>
      <c r="J47" s="123">
        <f t="shared" si="21"/>
        <v>282270</v>
      </c>
      <c r="K47" s="148">
        <f t="shared" si="4"/>
        <v>0</v>
      </c>
      <c r="L47" s="123">
        <v>0</v>
      </c>
      <c r="M47" s="123">
        <f t="shared" si="22"/>
        <v>717.5</v>
      </c>
      <c r="N47" s="123">
        <f t="shared" si="6"/>
        <v>1774.9999999999998</v>
      </c>
      <c r="O47" s="123">
        <f t="shared" si="17"/>
        <v>275</v>
      </c>
      <c r="P47" s="123">
        <f t="shared" si="16"/>
        <v>760</v>
      </c>
      <c r="Q47" s="123">
        <f t="shared" si="8"/>
        <v>1772.5000000000002</v>
      </c>
      <c r="R47" s="123">
        <v>0</v>
      </c>
      <c r="S47" s="123">
        <f t="shared" si="9"/>
        <v>1477.5</v>
      </c>
      <c r="T47" s="123">
        <f t="shared" si="10"/>
        <v>1477.5</v>
      </c>
      <c r="U47" s="123">
        <f t="shared" si="23"/>
        <v>3822.5</v>
      </c>
      <c r="V47" s="149">
        <f t="shared" si="12"/>
        <v>38522.5</v>
      </c>
      <c r="W47" s="150">
        <v>42886</v>
      </c>
      <c r="X47" s="150">
        <v>43251</v>
      </c>
      <c r="Y47" s="151" t="s">
        <v>631</v>
      </c>
      <c r="Z47" s="152" t="s">
        <v>1113</v>
      </c>
    </row>
    <row r="48" spans="1:26" s="152" customFormat="1" ht="32.1" customHeight="1" x14ac:dyDescent="0.25">
      <c r="A48" s="146">
        <v>40</v>
      </c>
      <c r="B48" s="147" t="s">
        <v>38</v>
      </c>
      <c r="C48" s="147" t="s">
        <v>28</v>
      </c>
      <c r="D48" s="123">
        <v>25000</v>
      </c>
      <c r="E48" s="123">
        <v>25000</v>
      </c>
      <c r="F48" s="123">
        <v>15000</v>
      </c>
      <c r="G48" s="123">
        <f t="shared" si="18"/>
        <v>23522.5</v>
      </c>
      <c r="H48" s="123">
        <f t="shared" si="19"/>
        <v>300000</v>
      </c>
      <c r="I48" s="123">
        <f t="shared" si="20"/>
        <v>17730</v>
      </c>
      <c r="J48" s="123">
        <f t="shared" si="21"/>
        <v>282270</v>
      </c>
      <c r="K48" s="148">
        <f t="shared" si="4"/>
        <v>0</v>
      </c>
      <c r="L48" s="123">
        <v>0</v>
      </c>
      <c r="M48" s="123">
        <f t="shared" si="22"/>
        <v>717.5</v>
      </c>
      <c r="N48" s="123">
        <f t="shared" si="6"/>
        <v>1774.9999999999998</v>
      </c>
      <c r="O48" s="123">
        <f t="shared" si="17"/>
        <v>275</v>
      </c>
      <c r="P48" s="123">
        <f t="shared" si="16"/>
        <v>760</v>
      </c>
      <c r="Q48" s="123">
        <f t="shared" si="8"/>
        <v>1772.5000000000002</v>
      </c>
      <c r="R48" s="123">
        <v>0</v>
      </c>
      <c r="S48" s="123">
        <f t="shared" si="9"/>
        <v>1477.5</v>
      </c>
      <c r="T48" s="123">
        <f t="shared" si="10"/>
        <v>1477.5</v>
      </c>
      <c r="U48" s="123">
        <f t="shared" si="23"/>
        <v>3822.5</v>
      </c>
      <c r="V48" s="149">
        <f t="shared" si="12"/>
        <v>38522.5</v>
      </c>
      <c r="W48" s="150">
        <v>42948</v>
      </c>
      <c r="X48" s="150">
        <v>43313</v>
      </c>
      <c r="Y48" s="151" t="s">
        <v>728</v>
      </c>
      <c r="Z48" s="152" t="s">
        <v>1113</v>
      </c>
    </row>
    <row r="49" spans="1:27" s="152" customFormat="1" ht="32.1" customHeight="1" x14ac:dyDescent="0.25">
      <c r="A49" s="146">
        <v>41</v>
      </c>
      <c r="B49" s="147" t="s">
        <v>39</v>
      </c>
      <c r="C49" s="147" t="s">
        <v>33</v>
      </c>
      <c r="D49" s="123">
        <v>25000</v>
      </c>
      <c r="E49" s="123">
        <v>25000</v>
      </c>
      <c r="F49" s="123">
        <v>15000</v>
      </c>
      <c r="G49" s="123">
        <f t="shared" si="18"/>
        <v>23522.5</v>
      </c>
      <c r="H49" s="123">
        <f t="shared" si="19"/>
        <v>300000</v>
      </c>
      <c r="I49" s="123">
        <f t="shared" si="20"/>
        <v>17730</v>
      </c>
      <c r="J49" s="123">
        <f t="shared" si="21"/>
        <v>282270</v>
      </c>
      <c r="K49" s="148">
        <f t="shared" si="4"/>
        <v>0</v>
      </c>
      <c r="L49" s="123">
        <v>0</v>
      </c>
      <c r="M49" s="123">
        <f t="shared" si="22"/>
        <v>717.5</v>
      </c>
      <c r="N49" s="123">
        <f t="shared" si="6"/>
        <v>1774.9999999999998</v>
      </c>
      <c r="O49" s="123">
        <f t="shared" si="17"/>
        <v>275</v>
      </c>
      <c r="P49" s="123">
        <f t="shared" si="16"/>
        <v>760</v>
      </c>
      <c r="Q49" s="123">
        <f t="shared" si="8"/>
        <v>1772.5000000000002</v>
      </c>
      <c r="R49" s="123">
        <v>0</v>
      </c>
      <c r="S49" s="123">
        <f t="shared" si="9"/>
        <v>1477.5</v>
      </c>
      <c r="T49" s="123">
        <f t="shared" si="10"/>
        <v>1477.5</v>
      </c>
      <c r="U49" s="123">
        <f t="shared" si="23"/>
        <v>3822.5</v>
      </c>
      <c r="V49" s="149">
        <f t="shared" si="12"/>
        <v>38522.5</v>
      </c>
      <c r="W49" s="150">
        <v>42826</v>
      </c>
      <c r="X49" s="150">
        <v>43191</v>
      </c>
      <c r="Y49" s="151" t="s">
        <v>481</v>
      </c>
      <c r="Z49" s="152" t="s">
        <v>1113</v>
      </c>
    </row>
    <row r="50" spans="1:27" s="152" customFormat="1" ht="32.1" customHeight="1" x14ac:dyDescent="0.25">
      <c r="A50" s="146">
        <v>42</v>
      </c>
      <c r="B50" s="147" t="s">
        <v>213</v>
      </c>
      <c r="C50" s="147" t="s">
        <v>216</v>
      </c>
      <c r="D50" s="123">
        <v>20000</v>
      </c>
      <c r="E50" s="123">
        <v>20000</v>
      </c>
      <c r="F50" s="123">
        <v>10000</v>
      </c>
      <c r="G50" s="123">
        <f t="shared" si="18"/>
        <v>18818</v>
      </c>
      <c r="H50" s="123">
        <f t="shared" si="19"/>
        <v>240000</v>
      </c>
      <c r="I50" s="123">
        <f t="shared" si="20"/>
        <v>14184</v>
      </c>
      <c r="J50" s="123">
        <f t="shared" si="21"/>
        <v>225816</v>
      </c>
      <c r="K50" s="148">
        <f t="shared" si="4"/>
        <v>0</v>
      </c>
      <c r="L50" s="123">
        <v>0</v>
      </c>
      <c r="M50" s="123">
        <f t="shared" si="22"/>
        <v>574</v>
      </c>
      <c r="N50" s="123">
        <f t="shared" si="6"/>
        <v>1419.9999999999998</v>
      </c>
      <c r="O50" s="123">
        <f t="shared" si="17"/>
        <v>220.00000000000003</v>
      </c>
      <c r="P50" s="123">
        <f t="shared" si="16"/>
        <v>608</v>
      </c>
      <c r="Q50" s="123">
        <f t="shared" si="8"/>
        <v>1418</v>
      </c>
      <c r="R50" s="123">
        <v>0</v>
      </c>
      <c r="S50" s="123">
        <f t="shared" si="9"/>
        <v>1182</v>
      </c>
      <c r="T50" s="123">
        <f t="shared" si="10"/>
        <v>1182</v>
      </c>
      <c r="U50" s="123">
        <f t="shared" si="23"/>
        <v>3058</v>
      </c>
      <c r="V50" s="149">
        <f t="shared" si="12"/>
        <v>28818</v>
      </c>
      <c r="W50" s="150">
        <v>42886</v>
      </c>
      <c r="X50" s="150">
        <v>43221</v>
      </c>
      <c r="Y50" s="151" t="s">
        <v>518</v>
      </c>
      <c r="Z50" s="152" t="s">
        <v>1113</v>
      </c>
    </row>
    <row r="51" spans="1:27" s="152" customFormat="1" ht="32.1" customHeight="1" x14ac:dyDescent="0.25">
      <c r="A51" s="146">
        <v>43</v>
      </c>
      <c r="B51" s="147" t="s">
        <v>41</v>
      </c>
      <c r="C51" s="147" t="s">
        <v>42</v>
      </c>
      <c r="D51" s="123">
        <v>20000</v>
      </c>
      <c r="E51" s="123">
        <v>20000</v>
      </c>
      <c r="F51" s="123">
        <v>10000</v>
      </c>
      <c r="G51" s="123">
        <f t="shared" si="18"/>
        <v>18818</v>
      </c>
      <c r="H51" s="123">
        <f t="shared" si="19"/>
        <v>240000</v>
      </c>
      <c r="I51" s="123">
        <f t="shared" si="20"/>
        <v>14184</v>
      </c>
      <c r="J51" s="123">
        <f t="shared" si="21"/>
        <v>225816</v>
      </c>
      <c r="K51" s="148">
        <f t="shared" si="4"/>
        <v>0</v>
      </c>
      <c r="L51" s="123">
        <v>0</v>
      </c>
      <c r="M51" s="123">
        <f t="shared" si="22"/>
        <v>574</v>
      </c>
      <c r="N51" s="123">
        <f t="shared" si="6"/>
        <v>1419.9999999999998</v>
      </c>
      <c r="O51" s="123">
        <f t="shared" si="17"/>
        <v>220.00000000000003</v>
      </c>
      <c r="P51" s="123">
        <f t="shared" si="16"/>
        <v>608</v>
      </c>
      <c r="Q51" s="123">
        <f t="shared" si="8"/>
        <v>1418</v>
      </c>
      <c r="R51" s="123">
        <v>0</v>
      </c>
      <c r="S51" s="123">
        <f t="shared" si="9"/>
        <v>1182</v>
      </c>
      <c r="T51" s="123">
        <f t="shared" si="10"/>
        <v>1182</v>
      </c>
      <c r="U51" s="123">
        <f t="shared" si="23"/>
        <v>3058</v>
      </c>
      <c r="V51" s="149">
        <f t="shared" si="12"/>
        <v>28818</v>
      </c>
      <c r="W51" s="150">
        <v>42887</v>
      </c>
      <c r="X51" s="150">
        <v>43252</v>
      </c>
      <c r="Y51" s="151" t="s">
        <v>501</v>
      </c>
      <c r="Z51" s="152" t="s">
        <v>1113</v>
      </c>
    </row>
    <row r="52" spans="1:27" s="152" customFormat="1" ht="32.1" customHeight="1" x14ac:dyDescent="0.25">
      <c r="A52" s="146">
        <v>44</v>
      </c>
      <c r="B52" s="147" t="s">
        <v>239</v>
      </c>
      <c r="C52" s="147" t="s">
        <v>608</v>
      </c>
      <c r="D52" s="123">
        <v>38000</v>
      </c>
      <c r="E52" s="123">
        <v>38000</v>
      </c>
      <c r="F52" s="123">
        <v>0</v>
      </c>
      <c r="G52" s="123">
        <f t="shared" si="18"/>
        <v>35754.199999999997</v>
      </c>
      <c r="H52" s="123">
        <f t="shared" si="19"/>
        <v>456000</v>
      </c>
      <c r="I52" s="123">
        <f t="shared" si="20"/>
        <v>26949.600000000002</v>
      </c>
      <c r="J52" s="123">
        <f t="shared" si="21"/>
        <v>429050.4</v>
      </c>
      <c r="K52" s="148">
        <f t="shared" si="4"/>
        <v>160.37987500000017</v>
      </c>
      <c r="L52" s="123">
        <v>0</v>
      </c>
      <c r="M52" s="123">
        <f t="shared" si="22"/>
        <v>1090.5999999999999</v>
      </c>
      <c r="N52" s="123">
        <f t="shared" si="6"/>
        <v>2697.9999999999995</v>
      </c>
      <c r="O52" s="123">
        <f t="shared" si="17"/>
        <v>418.00000000000006</v>
      </c>
      <c r="P52" s="123">
        <f t="shared" si="16"/>
        <v>1155.2</v>
      </c>
      <c r="Q52" s="123">
        <f t="shared" si="8"/>
        <v>2694.2000000000003</v>
      </c>
      <c r="R52" s="123">
        <v>0</v>
      </c>
      <c r="S52" s="123">
        <f t="shared" si="9"/>
        <v>2245.8000000000002</v>
      </c>
      <c r="T52" s="123">
        <f t="shared" si="10"/>
        <v>2406.1798750000003</v>
      </c>
      <c r="U52" s="123">
        <f t="shared" si="23"/>
        <v>5810.2</v>
      </c>
      <c r="V52" s="149">
        <f t="shared" si="12"/>
        <v>35593.820124999998</v>
      </c>
      <c r="W52" s="150">
        <v>42901</v>
      </c>
      <c r="X52" s="150">
        <v>43266</v>
      </c>
      <c r="Y52" s="151" t="s">
        <v>582</v>
      </c>
      <c r="Z52" s="152" t="s">
        <v>1113</v>
      </c>
    </row>
    <row r="53" spans="1:27" s="152" customFormat="1" ht="32.1" customHeight="1" x14ac:dyDescent="0.25">
      <c r="A53" s="146">
        <v>45</v>
      </c>
      <c r="B53" s="147" t="s">
        <v>43</v>
      </c>
      <c r="C53" s="147" t="s">
        <v>44</v>
      </c>
      <c r="D53" s="123">
        <v>10000</v>
      </c>
      <c r="E53" s="123">
        <v>10000</v>
      </c>
      <c r="F53" s="123">
        <v>0</v>
      </c>
      <c r="G53" s="123">
        <f t="shared" si="18"/>
        <v>9409</v>
      </c>
      <c r="H53" s="123">
        <f t="shared" si="19"/>
        <v>120000</v>
      </c>
      <c r="I53" s="123">
        <f t="shared" si="20"/>
        <v>7092</v>
      </c>
      <c r="J53" s="123">
        <f t="shared" si="21"/>
        <v>112908</v>
      </c>
      <c r="K53" s="148">
        <f t="shared" si="4"/>
        <v>0</v>
      </c>
      <c r="L53" s="123">
        <v>0</v>
      </c>
      <c r="M53" s="123">
        <f t="shared" si="22"/>
        <v>287</v>
      </c>
      <c r="N53" s="123">
        <f t="shared" si="6"/>
        <v>709.99999999999989</v>
      </c>
      <c r="O53" s="123">
        <f t="shared" si="17"/>
        <v>110.00000000000001</v>
      </c>
      <c r="P53" s="123">
        <f t="shared" si="16"/>
        <v>304</v>
      </c>
      <c r="Q53" s="123">
        <f t="shared" si="8"/>
        <v>709</v>
      </c>
      <c r="R53" s="123">
        <v>0</v>
      </c>
      <c r="S53" s="123">
        <f t="shared" si="9"/>
        <v>591</v>
      </c>
      <c r="T53" s="123">
        <f t="shared" si="10"/>
        <v>591</v>
      </c>
      <c r="U53" s="123">
        <f t="shared" si="23"/>
        <v>1529</v>
      </c>
      <c r="V53" s="149">
        <f t="shared" si="12"/>
        <v>9409</v>
      </c>
      <c r="W53" s="150">
        <v>42856</v>
      </c>
      <c r="X53" s="150">
        <v>43221</v>
      </c>
      <c r="Y53" s="151" t="s">
        <v>575</v>
      </c>
      <c r="Z53" s="168" t="s">
        <v>1111</v>
      </c>
      <c r="AA53" s="168"/>
    </row>
    <row r="54" spans="1:27" s="152" customFormat="1" ht="32.1" customHeight="1" x14ac:dyDescent="0.25">
      <c r="A54" s="146">
        <v>46</v>
      </c>
      <c r="B54" s="147" t="s">
        <v>349</v>
      </c>
      <c r="C54" s="147" t="s">
        <v>584</v>
      </c>
      <c r="D54" s="123">
        <v>90000</v>
      </c>
      <c r="E54" s="123">
        <v>90000</v>
      </c>
      <c r="F54" s="123">
        <v>0</v>
      </c>
      <c r="G54" s="123">
        <f t="shared" si="18"/>
        <v>84681</v>
      </c>
      <c r="H54" s="123">
        <f t="shared" si="19"/>
        <v>1080000</v>
      </c>
      <c r="I54" s="123">
        <f t="shared" si="20"/>
        <v>63828</v>
      </c>
      <c r="J54" s="123">
        <f t="shared" si="21"/>
        <v>1016172</v>
      </c>
      <c r="K54" s="148">
        <f t="shared" si="4"/>
        <v>9753.1872916666671</v>
      </c>
      <c r="L54" s="123">
        <v>0</v>
      </c>
      <c r="M54" s="123">
        <f t="shared" si="22"/>
        <v>2583</v>
      </c>
      <c r="N54" s="123">
        <f t="shared" si="6"/>
        <v>6389.9999999999991</v>
      </c>
      <c r="O54" s="123">
        <f>47304*1.1%</f>
        <v>520.34400000000005</v>
      </c>
      <c r="P54" s="123">
        <f t="shared" si="16"/>
        <v>2736</v>
      </c>
      <c r="Q54" s="123">
        <f t="shared" si="8"/>
        <v>6381</v>
      </c>
      <c r="R54" s="123">
        <v>0</v>
      </c>
      <c r="S54" s="123">
        <f t="shared" si="9"/>
        <v>5319</v>
      </c>
      <c r="T54" s="123">
        <f t="shared" si="10"/>
        <v>15072.187291666667</v>
      </c>
      <c r="U54" s="123">
        <f t="shared" si="23"/>
        <v>13291.344000000001</v>
      </c>
      <c r="V54" s="149">
        <f t="shared" si="12"/>
        <v>74927.812708333338</v>
      </c>
      <c r="W54" s="150">
        <v>42855</v>
      </c>
      <c r="X54" s="150">
        <v>43220</v>
      </c>
      <c r="Y54" s="151" t="s">
        <v>583</v>
      </c>
      <c r="Z54" s="152" t="s">
        <v>1113</v>
      </c>
    </row>
    <row r="55" spans="1:27" s="152" customFormat="1" ht="32.1" customHeight="1" x14ac:dyDescent="0.25">
      <c r="A55" s="146">
        <v>47</v>
      </c>
      <c r="B55" s="147" t="s">
        <v>442</v>
      </c>
      <c r="C55" s="147" t="s">
        <v>55</v>
      </c>
      <c r="D55" s="123">
        <v>25000</v>
      </c>
      <c r="E55" s="123">
        <v>25000</v>
      </c>
      <c r="F55" s="123">
        <v>15000</v>
      </c>
      <c r="G55" s="123">
        <f t="shared" si="18"/>
        <v>23522.5</v>
      </c>
      <c r="H55" s="123">
        <f t="shared" si="19"/>
        <v>300000</v>
      </c>
      <c r="I55" s="123">
        <f t="shared" si="20"/>
        <v>17730</v>
      </c>
      <c r="J55" s="123">
        <f t="shared" si="21"/>
        <v>282270</v>
      </c>
      <c r="K55" s="148">
        <f t="shared" si="4"/>
        <v>0</v>
      </c>
      <c r="L55" s="123">
        <v>0</v>
      </c>
      <c r="M55" s="123">
        <f t="shared" si="22"/>
        <v>717.5</v>
      </c>
      <c r="N55" s="123">
        <f t="shared" si="6"/>
        <v>1774.9999999999998</v>
      </c>
      <c r="O55" s="123">
        <f t="shared" ref="O55:O66" si="24">D55*1.1%</f>
        <v>275</v>
      </c>
      <c r="P55" s="123">
        <f t="shared" si="16"/>
        <v>760</v>
      </c>
      <c r="Q55" s="123">
        <f t="shared" si="8"/>
        <v>1772.5000000000002</v>
      </c>
      <c r="R55" s="123">
        <v>0</v>
      </c>
      <c r="S55" s="123">
        <f t="shared" si="9"/>
        <v>1477.5</v>
      </c>
      <c r="T55" s="123">
        <f t="shared" si="10"/>
        <v>1477.5</v>
      </c>
      <c r="U55" s="123">
        <f t="shared" si="23"/>
        <v>3822.5</v>
      </c>
      <c r="V55" s="149">
        <f t="shared" si="12"/>
        <v>38522.5</v>
      </c>
      <c r="W55" s="150">
        <v>42948</v>
      </c>
      <c r="X55" s="150">
        <v>43313</v>
      </c>
      <c r="Y55" s="151" t="s">
        <v>844</v>
      </c>
      <c r="Z55" s="152" t="s">
        <v>1113</v>
      </c>
    </row>
    <row r="56" spans="1:27" s="152" customFormat="1" ht="32.1" customHeight="1" x14ac:dyDescent="0.25">
      <c r="A56" s="146">
        <v>48</v>
      </c>
      <c r="B56" s="147" t="s">
        <v>443</v>
      </c>
      <c r="C56" s="147" t="s">
        <v>408</v>
      </c>
      <c r="D56" s="123">
        <v>25000</v>
      </c>
      <c r="E56" s="123">
        <v>25000</v>
      </c>
      <c r="F56" s="123">
        <v>15000</v>
      </c>
      <c r="G56" s="123">
        <f t="shared" si="18"/>
        <v>23522.5</v>
      </c>
      <c r="H56" s="123">
        <f t="shared" si="19"/>
        <v>300000</v>
      </c>
      <c r="I56" s="123">
        <f t="shared" si="20"/>
        <v>17730</v>
      </c>
      <c r="J56" s="123">
        <f t="shared" si="21"/>
        <v>282270</v>
      </c>
      <c r="K56" s="148">
        <f t="shared" si="4"/>
        <v>0</v>
      </c>
      <c r="L56" s="123">
        <v>0</v>
      </c>
      <c r="M56" s="123">
        <f t="shared" si="22"/>
        <v>717.5</v>
      </c>
      <c r="N56" s="123">
        <f t="shared" si="6"/>
        <v>1774.9999999999998</v>
      </c>
      <c r="O56" s="123">
        <f t="shared" si="24"/>
        <v>275</v>
      </c>
      <c r="P56" s="123">
        <f t="shared" si="16"/>
        <v>760</v>
      </c>
      <c r="Q56" s="123">
        <f t="shared" si="8"/>
        <v>1772.5000000000002</v>
      </c>
      <c r="R56" s="123">
        <v>0</v>
      </c>
      <c r="S56" s="123">
        <f t="shared" si="9"/>
        <v>1477.5</v>
      </c>
      <c r="T56" s="123">
        <f t="shared" si="10"/>
        <v>1477.5</v>
      </c>
      <c r="U56" s="123">
        <f t="shared" si="23"/>
        <v>3822.5</v>
      </c>
      <c r="V56" s="149">
        <f t="shared" si="12"/>
        <v>38522.5</v>
      </c>
      <c r="W56" s="150">
        <v>42948</v>
      </c>
      <c r="X56" s="150">
        <v>43313</v>
      </c>
      <c r="Y56" s="151" t="s">
        <v>993</v>
      </c>
      <c r="Z56" s="152" t="s">
        <v>1113</v>
      </c>
    </row>
    <row r="57" spans="1:27" s="152" customFormat="1" ht="32.1" customHeight="1" x14ac:dyDescent="0.25">
      <c r="A57" s="146">
        <v>49</v>
      </c>
      <c r="B57" s="147" t="s">
        <v>951</v>
      </c>
      <c r="C57" s="147" t="s">
        <v>33</v>
      </c>
      <c r="D57" s="123">
        <v>25000</v>
      </c>
      <c r="E57" s="123">
        <v>25000</v>
      </c>
      <c r="F57" s="123">
        <v>15000</v>
      </c>
      <c r="G57" s="123">
        <f t="shared" si="18"/>
        <v>23522.5</v>
      </c>
      <c r="H57" s="123">
        <f t="shared" si="19"/>
        <v>300000</v>
      </c>
      <c r="I57" s="123">
        <f t="shared" si="20"/>
        <v>17730</v>
      </c>
      <c r="J57" s="123">
        <f t="shared" si="21"/>
        <v>282270</v>
      </c>
      <c r="K57" s="148">
        <f t="shared" si="4"/>
        <v>0</v>
      </c>
      <c r="L57" s="123">
        <v>0</v>
      </c>
      <c r="M57" s="123">
        <f t="shared" si="22"/>
        <v>717.5</v>
      </c>
      <c r="N57" s="123">
        <f t="shared" si="6"/>
        <v>1774.9999999999998</v>
      </c>
      <c r="O57" s="123">
        <f t="shared" si="24"/>
        <v>275</v>
      </c>
      <c r="P57" s="123">
        <f t="shared" si="16"/>
        <v>760</v>
      </c>
      <c r="Q57" s="123">
        <f t="shared" si="8"/>
        <v>1772.5000000000002</v>
      </c>
      <c r="R57" s="123">
        <v>0</v>
      </c>
      <c r="S57" s="123">
        <f t="shared" si="9"/>
        <v>1477.5</v>
      </c>
      <c r="T57" s="123">
        <f t="shared" si="10"/>
        <v>1477.5</v>
      </c>
      <c r="U57" s="123">
        <f t="shared" si="23"/>
        <v>3822.5</v>
      </c>
      <c r="V57" s="149">
        <f t="shared" si="12"/>
        <v>38522.5</v>
      </c>
      <c r="W57" s="150">
        <v>42961</v>
      </c>
      <c r="X57" s="150">
        <v>43326</v>
      </c>
      <c r="Y57" s="151" t="s">
        <v>959</v>
      </c>
      <c r="Z57" s="152" t="s">
        <v>1113</v>
      </c>
    </row>
    <row r="58" spans="1:27" s="152" customFormat="1" ht="32.1" customHeight="1" x14ac:dyDescent="0.25">
      <c r="A58" s="146">
        <v>50</v>
      </c>
      <c r="B58" s="147" t="s">
        <v>46</v>
      </c>
      <c r="C58" s="147" t="s">
        <v>40</v>
      </c>
      <c r="D58" s="123">
        <v>25000</v>
      </c>
      <c r="E58" s="123">
        <v>25000</v>
      </c>
      <c r="F58" s="123">
        <v>15000</v>
      </c>
      <c r="G58" s="123">
        <f t="shared" si="18"/>
        <v>23522.5</v>
      </c>
      <c r="H58" s="123">
        <f t="shared" si="19"/>
        <v>300000</v>
      </c>
      <c r="I58" s="123">
        <f t="shared" si="20"/>
        <v>17730</v>
      </c>
      <c r="J58" s="123">
        <f t="shared" si="21"/>
        <v>282270</v>
      </c>
      <c r="K58" s="148">
        <f t="shared" si="4"/>
        <v>0</v>
      </c>
      <c r="L58" s="123">
        <v>0</v>
      </c>
      <c r="M58" s="123">
        <f t="shared" si="22"/>
        <v>717.5</v>
      </c>
      <c r="N58" s="123">
        <f t="shared" si="6"/>
        <v>1774.9999999999998</v>
      </c>
      <c r="O58" s="123">
        <f t="shared" si="24"/>
        <v>275</v>
      </c>
      <c r="P58" s="123">
        <f t="shared" si="16"/>
        <v>760</v>
      </c>
      <c r="Q58" s="123">
        <f t="shared" si="8"/>
        <v>1772.5000000000002</v>
      </c>
      <c r="R58" s="123">
        <v>0</v>
      </c>
      <c r="S58" s="123">
        <f t="shared" si="9"/>
        <v>1477.5</v>
      </c>
      <c r="T58" s="123">
        <f t="shared" si="10"/>
        <v>1477.5</v>
      </c>
      <c r="U58" s="123">
        <f t="shared" si="23"/>
        <v>3822.5</v>
      </c>
      <c r="V58" s="149">
        <f t="shared" si="12"/>
        <v>38522.5</v>
      </c>
      <c r="W58" s="150">
        <v>43132</v>
      </c>
      <c r="X58" s="150">
        <v>43497</v>
      </c>
      <c r="Y58" s="151" t="s">
        <v>1072</v>
      </c>
      <c r="Z58" s="152" t="s">
        <v>1113</v>
      </c>
    </row>
    <row r="59" spans="1:27" s="152" customFormat="1" ht="32.1" customHeight="1" x14ac:dyDescent="0.25">
      <c r="A59" s="146">
        <v>51</v>
      </c>
      <c r="B59" s="147" t="s">
        <v>47</v>
      </c>
      <c r="C59" s="147" t="s">
        <v>28</v>
      </c>
      <c r="D59" s="123">
        <v>28636.36</v>
      </c>
      <c r="E59" s="123">
        <v>28636.36</v>
      </c>
      <c r="F59" s="123">
        <v>15000</v>
      </c>
      <c r="G59" s="123">
        <f t="shared" si="18"/>
        <v>26943.951123999999</v>
      </c>
      <c r="H59" s="123">
        <f t="shared" si="19"/>
        <v>343636.32</v>
      </c>
      <c r="I59" s="123">
        <f t="shared" si="20"/>
        <v>20308.906512000001</v>
      </c>
      <c r="J59" s="123">
        <f t="shared" si="21"/>
        <v>323327.41348799999</v>
      </c>
      <c r="K59" s="148">
        <f t="shared" si="4"/>
        <v>0</v>
      </c>
      <c r="L59" s="123">
        <v>0</v>
      </c>
      <c r="M59" s="123">
        <f t="shared" si="22"/>
        <v>821.86353199999996</v>
      </c>
      <c r="N59" s="123">
        <f t="shared" si="6"/>
        <v>2033.1815599999998</v>
      </c>
      <c r="O59" s="123">
        <f t="shared" si="24"/>
        <v>314.99996000000004</v>
      </c>
      <c r="P59" s="123">
        <f t="shared" si="16"/>
        <v>870.545344</v>
      </c>
      <c r="Q59" s="123">
        <f t="shared" si="8"/>
        <v>2030.3179240000002</v>
      </c>
      <c r="R59" s="123">
        <v>0</v>
      </c>
      <c r="S59" s="123">
        <f t="shared" si="9"/>
        <v>1692.408876</v>
      </c>
      <c r="T59" s="123">
        <f t="shared" si="10"/>
        <v>1692.408876</v>
      </c>
      <c r="U59" s="123">
        <f t="shared" si="23"/>
        <v>4378.499444</v>
      </c>
      <c r="V59" s="149">
        <f t="shared" si="12"/>
        <v>41943.951123999999</v>
      </c>
      <c r="W59" s="150">
        <v>42917</v>
      </c>
      <c r="X59" s="150">
        <v>43282</v>
      </c>
      <c r="Y59" s="151" t="s">
        <v>822</v>
      </c>
      <c r="Z59" s="152" t="s">
        <v>1113</v>
      </c>
    </row>
    <row r="60" spans="1:27" s="152" customFormat="1" ht="32.1" customHeight="1" x14ac:dyDescent="0.25">
      <c r="A60" s="146">
        <v>52</v>
      </c>
      <c r="B60" s="147" t="s">
        <v>48</v>
      </c>
      <c r="C60" s="147" t="s">
        <v>31</v>
      </c>
      <c r="D60" s="123">
        <v>45000</v>
      </c>
      <c r="E60" s="123">
        <v>45000</v>
      </c>
      <c r="F60" s="123">
        <v>20000</v>
      </c>
      <c r="G60" s="123">
        <f t="shared" si="18"/>
        <v>42340.5</v>
      </c>
      <c r="H60" s="123">
        <f t="shared" si="19"/>
        <v>540000</v>
      </c>
      <c r="I60" s="123">
        <f t="shared" si="20"/>
        <v>31914</v>
      </c>
      <c r="J60" s="123">
        <f t="shared" si="21"/>
        <v>508086</v>
      </c>
      <c r="K60" s="148">
        <f t="shared" si="4"/>
        <v>1148.3248749999998</v>
      </c>
      <c r="L60" s="123">
        <v>0</v>
      </c>
      <c r="M60" s="123">
        <f t="shared" si="22"/>
        <v>1291.5</v>
      </c>
      <c r="N60" s="123">
        <f t="shared" si="6"/>
        <v>3194.9999999999995</v>
      </c>
      <c r="O60" s="123">
        <f t="shared" si="24"/>
        <v>495.00000000000006</v>
      </c>
      <c r="P60" s="123">
        <f t="shared" si="16"/>
        <v>1368</v>
      </c>
      <c r="Q60" s="123">
        <f t="shared" si="8"/>
        <v>3190.5</v>
      </c>
      <c r="R60" s="123">
        <v>0</v>
      </c>
      <c r="S60" s="123">
        <f t="shared" si="9"/>
        <v>2659.5</v>
      </c>
      <c r="T60" s="123">
        <f t="shared" si="10"/>
        <v>3807.8248749999998</v>
      </c>
      <c r="U60" s="123">
        <f t="shared" si="23"/>
        <v>6880.5</v>
      </c>
      <c r="V60" s="149">
        <f t="shared" si="12"/>
        <v>61192.175125000002</v>
      </c>
      <c r="W60" s="150">
        <v>42826</v>
      </c>
      <c r="X60" s="150">
        <v>43191</v>
      </c>
      <c r="Y60" s="151" t="s">
        <v>514</v>
      </c>
      <c r="Z60" s="152" t="s">
        <v>1113</v>
      </c>
    </row>
    <row r="61" spans="1:27" s="152" customFormat="1" ht="32.1" customHeight="1" x14ac:dyDescent="0.25">
      <c r="A61" s="146">
        <v>53</v>
      </c>
      <c r="B61" s="147" t="s">
        <v>868</v>
      </c>
      <c r="C61" s="147" t="s">
        <v>33</v>
      </c>
      <c r="D61" s="123">
        <v>25000</v>
      </c>
      <c r="E61" s="123">
        <v>25000</v>
      </c>
      <c r="F61" s="123">
        <v>15000</v>
      </c>
      <c r="G61" s="123">
        <f t="shared" si="18"/>
        <v>23522.5</v>
      </c>
      <c r="H61" s="123">
        <f t="shared" si="19"/>
        <v>300000</v>
      </c>
      <c r="I61" s="123">
        <f t="shared" si="20"/>
        <v>17730</v>
      </c>
      <c r="J61" s="123">
        <f t="shared" si="21"/>
        <v>282270</v>
      </c>
      <c r="K61" s="148">
        <f t="shared" si="4"/>
        <v>0</v>
      </c>
      <c r="L61" s="123">
        <v>0</v>
      </c>
      <c r="M61" s="123">
        <f t="shared" si="22"/>
        <v>717.5</v>
      </c>
      <c r="N61" s="123">
        <f t="shared" si="6"/>
        <v>1774.9999999999998</v>
      </c>
      <c r="O61" s="123">
        <f t="shared" si="24"/>
        <v>275</v>
      </c>
      <c r="P61" s="123">
        <f t="shared" si="16"/>
        <v>760</v>
      </c>
      <c r="Q61" s="123">
        <f t="shared" si="8"/>
        <v>1772.5000000000002</v>
      </c>
      <c r="R61" s="123">
        <v>0</v>
      </c>
      <c r="S61" s="123">
        <f t="shared" si="9"/>
        <v>1477.5</v>
      </c>
      <c r="T61" s="123">
        <f t="shared" si="10"/>
        <v>1477.5</v>
      </c>
      <c r="U61" s="123">
        <f t="shared" si="23"/>
        <v>3822.5</v>
      </c>
      <c r="V61" s="149">
        <f t="shared" si="12"/>
        <v>38522.5</v>
      </c>
      <c r="W61" s="150">
        <v>42933</v>
      </c>
      <c r="X61" s="150">
        <v>43298</v>
      </c>
      <c r="Y61" s="151" t="s">
        <v>872</v>
      </c>
      <c r="Z61" s="152" t="s">
        <v>1113</v>
      </c>
    </row>
    <row r="62" spans="1:27" s="152" customFormat="1" ht="32.1" customHeight="1" x14ac:dyDescent="0.25">
      <c r="A62" s="146">
        <v>54</v>
      </c>
      <c r="B62" s="147" t="s">
        <v>49</v>
      </c>
      <c r="C62" s="147" t="s">
        <v>28</v>
      </c>
      <c r="D62" s="123">
        <v>25000</v>
      </c>
      <c r="E62" s="123">
        <v>25000</v>
      </c>
      <c r="F62" s="123">
        <v>15000</v>
      </c>
      <c r="G62" s="123">
        <f t="shared" si="18"/>
        <v>23522.5</v>
      </c>
      <c r="H62" s="123">
        <f t="shared" si="19"/>
        <v>300000</v>
      </c>
      <c r="I62" s="123">
        <f t="shared" si="20"/>
        <v>17730</v>
      </c>
      <c r="J62" s="123">
        <f t="shared" si="21"/>
        <v>282270</v>
      </c>
      <c r="K62" s="148">
        <f t="shared" si="4"/>
        <v>0</v>
      </c>
      <c r="L62" s="123">
        <v>0</v>
      </c>
      <c r="M62" s="123">
        <f t="shared" si="22"/>
        <v>717.5</v>
      </c>
      <c r="N62" s="123">
        <f t="shared" si="6"/>
        <v>1774.9999999999998</v>
      </c>
      <c r="O62" s="123">
        <f t="shared" si="24"/>
        <v>275</v>
      </c>
      <c r="P62" s="123">
        <f t="shared" si="16"/>
        <v>760</v>
      </c>
      <c r="Q62" s="123">
        <f t="shared" si="8"/>
        <v>1772.5000000000002</v>
      </c>
      <c r="R62" s="123">
        <v>0</v>
      </c>
      <c r="S62" s="123">
        <f t="shared" si="9"/>
        <v>1477.5</v>
      </c>
      <c r="T62" s="123">
        <f t="shared" si="10"/>
        <v>1477.5</v>
      </c>
      <c r="U62" s="123">
        <f t="shared" si="23"/>
        <v>3822.5</v>
      </c>
      <c r="V62" s="149">
        <f t="shared" si="12"/>
        <v>38522.5</v>
      </c>
      <c r="W62" s="150">
        <v>42826</v>
      </c>
      <c r="X62" s="150">
        <v>43191</v>
      </c>
      <c r="Y62" s="151" t="s">
        <v>493</v>
      </c>
      <c r="Z62" s="152" t="s">
        <v>1113</v>
      </c>
    </row>
    <row r="63" spans="1:27" s="152" customFormat="1" ht="32.1" customHeight="1" x14ac:dyDescent="0.25">
      <c r="A63" s="146">
        <v>55</v>
      </c>
      <c r="B63" s="147" t="s">
        <v>431</v>
      </c>
      <c r="C63" s="147" t="s">
        <v>94</v>
      </c>
      <c r="D63" s="123">
        <v>45000</v>
      </c>
      <c r="E63" s="123">
        <v>45000</v>
      </c>
      <c r="F63" s="123">
        <v>20000</v>
      </c>
      <c r="G63" s="123">
        <f t="shared" si="18"/>
        <v>42340.5</v>
      </c>
      <c r="H63" s="123">
        <f t="shared" si="19"/>
        <v>540000</v>
      </c>
      <c r="I63" s="123">
        <f t="shared" si="20"/>
        <v>31914</v>
      </c>
      <c r="J63" s="123">
        <f t="shared" si="21"/>
        <v>508086</v>
      </c>
      <c r="K63" s="148">
        <f t="shared" si="4"/>
        <v>1148.3248749999998</v>
      </c>
      <c r="L63" s="123">
        <v>0</v>
      </c>
      <c r="M63" s="123">
        <f t="shared" si="22"/>
        <v>1291.5</v>
      </c>
      <c r="N63" s="123">
        <f t="shared" si="6"/>
        <v>3194.9999999999995</v>
      </c>
      <c r="O63" s="123">
        <f t="shared" si="24"/>
        <v>495.00000000000006</v>
      </c>
      <c r="P63" s="123">
        <f t="shared" si="16"/>
        <v>1368</v>
      </c>
      <c r="Q63" s="123">
        <f t="shared" si="8"/>
        <v>3190.5</v>
      </c>
      <c r="R63" s="123">
        <v>0</v>
      </c>
      <c r="S63" s="123">
        <f t="shared" si="9"/>
        <v>2659.5</v>
      </c>
      <c r="T63" s="123">
        <f t="shared" si="10"/>
        <v>3807.8248749999998</v>
      </c>
      <c r="U63" s="123">
        <f t="shared" si="23"/>
        <v>6880.5</v>
      </c>
      <c r="V63" s="149">
        <f t="shared" si="12"/>
        <v>61192.175125000002</v>
      </c>
      <c r="W63" s="150">
        <v>42947</v>
      </c>
      <c r="X63" s="150">
        <v>43312</v>
      </c>
      <c r="Y63" s="151" t="s">
        <v>841</v>
      </c>
      <c r="Z63" s="152" t="s">
        <v>1113</v>
      </c>
    </row>
    <row r="64" spans="1:27" s="152" customFormat="1" ht="32.1" customHeight="1" x14ac:dyDescent="0.25">
      <c r="A64" s="146">
        <v>56</v>
      </c>
      <c r="B64" s="147" t="s">
        <v>414</v>
      </c>
      <c r="C64" s="147" t="s">
        <v>408</v>
      </c>
      <c r="D64" s="123">
        <v>25000</v>
      </c>
      <c r="E64" s="123">
        <v>25000</v>
      </c>
      <c r="F64" s="123">
        <v>15000</v>
      </c>
      <c r="G64" s="123">
        <f t="shared" si="18"/>
        <v>23522.5</v>
      </c>
      <c r="H64" s="123">
        <f t="shared" si="19"/>
        <v>300000</v>
      </c>
      <c r="I64" s="123">
        <f t="shared" si="20"/>
        <v>17730</v>
      </c>
      <c r="J64" s="123">
        <f t="shared" si="21"/>
        <v>282270</v>
      </c>
      <c r="K64" s="148">
        <f t="shared" si="4"/>
        <v>0</v>
      </c>
      <c r="L64" s="123">
        <v>0</v>
      </c>
      <c r="M64" s="123">
        <f t="shared" si="22"/>
        <v>717.5</v>
      </c>
      <c r="N64" s="123">
        <f t="shared" si="6"/>
        <v>1774.9999999999998</v>
      </c>
      <c r="O64" s="123">
        <f t="shared" si="24"/>
        <v>275</v>
      </c>
      <c r="P64" s="123">
        <f t="shared" ref="P64:P85" si="25">D64*3.04%</f>
        <v>760</v>
      </c>
      <c r="Q64" s="123">
        <f t="shared" si="8"/>
        <v>1772.5000000000002</v>
      </c>
      <c r="R64" s="123">
        <v>0</v>
      </c>
      <c r="S64" s="123">
        <f t="shared" si="9"/>
        <v>1477.5</v>
      </c>
      <c r="T64" s="123">
        <f t="shared" si="10"/>
        <v>1477.5</v>
      </c>
      <c r="U64" s="123">
        <f t="shared" si="23"/>
        <v>3822.5</v>
      </c>
      <c r="V64" s="149">
        <f t="shared" si="12"/>
        <v>38522.5</v>
      </c>
      <c r="W64" s="150">
        <v>42886</v>
      </c>
      <c r="X64" s="150">
        <v>43251</v>
      </c>
      <c r="Y64" s="151" t="s">
        <v>624</v>
      </c>
      <c r="Z64" s="152" t="s">
        <v>1113</v>
      </c>
    </row>
    <row r="65" spans="1:26" s="152" customFormat="1" ht="32.1" customHeight="1" x14ac:dyDescent="0.25">
      <c r="A65" s="146">
        <v>57</v>
      </c>
      <c r="B65" s="147" t="s">
        <v>370</v>
      </c>
      <c r="C65" s="147" t="s">
        <v>377</v>
      </c>
      <c r="D65" s="123">
        <v>30000</v>
      </c>
      <c r="E65" s="123">
        <v>30000</v>
      </c>
      <c r="F65" s="123">
        <v>20000</v>
      </c>
      <c r="G65" s="123">
        <f t="shared" si="18"/>
        <v>28227</v>
      </c>
      <c r="H65" s="123">
        <f t="shared" si="19"/>
        <v>360000</v>
      </c>
      <c r="I65" s="123">
        <f t="shared" si="20"/>
        <v>21276</v>
      </c>
      <c r="J65" s="123">
        <f t="shared" si="21"/>
        <v>338724</v>
      </c>
      <c r="K65" s="148">
        <f t="shared" si="4"/>
        <v>0</v>
      </c>
      <c r="L65" s="123">
        <v>0</v>
      </c>
      <c r="M65" s="123">
        <f t="shared" si="22"/>
        <v>861</v>
      </c>
      <c r="N65" s="123">
        <f t="shared" si="6"/>
        <v>2130</v>
      </c>
      <c r="O65" s="123">
        <f t="shared" si="24"/>
        <v>330.00000000000006</v>
      </c>
      <c r="P65" s="123">
        <f t="shared" si="25"/>
        <v>912</v>
      </c>
      <c r="Q65" s="123">
        <f t="shared" si="8"/>
        <v>2127</v>
      </c>
      <c r="R65" s="123">
        <v>0</v>
      </c>
      <c r="S65" s="123">
        <f t="shared" si="9"/>
        <v>1773</v>
      </c>
      <c r="T65" s="123">
        <f t="shared" si="10"/>
        <v>1773</v>
      </c>
      <c r="U65" s="123">
        <f t="shared" si="23"/>
        <v>4587</v>
      </c>
      <c r="V65" s="149">
        <f t="shared" si="12"/>
        <v>48227</v>
      </c>
      <c r="W65" s="150">
        <v>42979</v>
      </c>
      <c r="X65" s="150">
        <v>43403</v>
      </c>
      <c r="Y65" s="151" t="s">
        <v>929</v>
      </c>
      <c r="Z65" s="152" t="s">
        <v>1113</v>
      </c>
    </row>
    <row r="66" spans="1:26" s="152" customFormat="1" ht="32.1" customHeight="1" x14ac:dyDescent="0.25">
      <c r="A66" s="146">
        <v>58</v>
      </c>
      <c r="B66" s="147" t="s">
        <v>50</v>
      </c>
      <c r="C66" s="147" t="s">
        <v>33</v>
      </c>
      <c r="D66" s="123">
        <v>25000</v>
      </c>
      <c r="E66" s="123">
        <v>25000</v>
      </c>
      <c r="F66" s="123">
        <v>15000</v>
      </c>
      <c r="G66" s="123">
        <f t="shared" si="18"/>
        <v>23522.5</v>
      </c>
      <c r="H66" s="123">
        <f t="shared" si="19"/>
        <v>300000</v>
      </c>
      <c r="I66" s="123">
        <f t="shared" si="20"/>
        <v>17730</v>
      </c>
      <c r="J66" s="123">
        <f t="shared" si="21"/>
        <v>282270</v>
      </c>
      <c r="K66" s="148">
        <f t="shared" si="4"/>
        <v>0</v>
      </c>
      <c r="L66" s="123">
        <v>0</v>
      </c>
      <c r="M66" s="123">
        <f t="shared" si="22"/>
        <v>717.5</v>
      </c>
      <c r="N66" s="123">
        <f t="shared" si="6"/>
        <v>1774.9999999999998</v>
      </c>
      <c r="O66" s="123">
        <f t="shared" si="24"/>
        <v>275</v>
      </c>
      <c r="P66" s="123">
        <f t="shared" si="25"/>
        <v>760</v>
      </c>
      <c r="Q66" s="123">
        <f t="shared" si="8"/>
        <v>1772.5000000000002</v>
      </c>
      <c r="R66" s="123">
        <v>0</v>
      </c>
      <c r="S66" s="123">
        <f t="shared" si="9"/>
        <v>1477.5</v>
      </c>
      <c r="T66" s="123">
        <f t="shared" si="10"/>
        <v>1477.5</v>
      </c>
      <c r="U66" s="123">
        <f t="shared" si="23"/>
        <v>3822.5</v>
      </c>
      <c r="V66" s="149">
        <f t="shared" si="12"/>
        <v>38522.5</v>
      </c>
      <c r="W66" s="150">
        <v>42840</v>
      </c>
      <c r="X66" s="150">
        <v>43205</v>
      </c>
      <c r="Y66" s="151" t="s">
        <v>996</v>
      </c>
      <c r="Z66" s="152" t="s">
        <v>1113</v>
      </c>
    </row>
    <row r="67" spans="1:26" s="152" customFormat="1" ht="32.1" customHeight="1" x14ac:dyDescent="0.25">
      <c r="A67" s="146">
        <v>59</v>
      </c>
      <c r="B67" s="147" t="s">
        <v>899</v>
      </c>
      <c r="C67" s="147" t="s">
        <v>900</v>
      </c>
      <c r="D67" s="123">
        <v>110000</v>
      </c>
      <c r="E67" s="123">
        <v>110000</v>
      </c>
      <c r="F67" s="123">
        <v>0</v>
      </c>
      <c r="G67" s="123">
        <f t="shared" si="18"/>
        <v>103499</v>
      </c>
      <c r="H67" s="123">
        <f t="shared" si="19"/>
        <v>1320000</v>
      </c>
      <c r="I67" s="123">
        <f t="shared" si="20"/>
        <v>78012</v>
      </c>
      <c r="J67" s="123">
        <f t="shared" si="21"/>
        <v>1241988</v>
      </c>
      <c r="K67" s="148">
        <f t="shared" si="4"/>
        <v>14457.687291666667</v>
      </c>
      <c r="L67" s="123">
        <v>0</v>
      </c>
      <c r="M67" s="123">
        <f t="shared" si="22"/>
        <v>3157</v>
      </c>
      <c r="N67" s="123">
        <f t="shared" si="6"/>
        <v>7809.9999999999991</v>
      </c>
      <c r="O67" s="123">
        <f>47304*1.1%</f>
        <v>520.34400000000005</v>
      </c>
      <c r="P67" s="123">
        <f t="shared" si="25"/>
        <v>3344</v>
      </c>
      <c r="Q67" s="123">
        <f t="shared" si="8"/>
        <v>7799.0000000000009</v>
      </c>
      <c r="R67" s="123">
        <v>0</v>
      </c>
      <c r="S67" s="123">
        <f t="shared" si="9"/>
        <v>6501</v>
      </c>
      <c r="T67" s="123">
        <f t="shared" si="10"/>
        <v>20958.687291666669</v>
      </c>
      <c r="U67" s="123">
        <f t="shared" si="23"/>
        <v>16129.344000000001</v>
      </c>
      <c r="V67" s="149">
        <f t="shared" si="12"/>
        <v>89041.312708333338</v>
      </c>
      <c r="W67" s="150">
        <v>42917</v>
      </c>
      <c r="X67" s="150">
        <v>43282</v>
      </c>
      <c r="Y67" s="151" t="s">
        <v>901</v>
      </c>
      <c r="Z67" s="152" t="s">
        <v>1113</v>
      </c>
    </row>
    <row r="68" spans="1:26" s="152" customFormat="1" ht="32.1" customHeight="1" x14ac:dyDescent="0.25">
      <c r="A68" s="146">
        <v>60</v>
      </c>
      <c r="B68" s="147" t="s">
        <v>51</v>
      </c>
      <c r="C68" s="147" t="s">
        <v>36</v>
      </c>
      <c r="D68" s="123">
        <v>45000</v>
      </c>
      <c r="E68" s="123">
        <v>45000</v>
      </c>
      <c r="F68" s="123">
        <v>20000</v>
      </c>
      <c r="G68" s="123">
        <f t="shared" si="18"/>
        <v>42340.5</v>
      </c>
      <c r="H68" s="123">
        <f t="shared" si="19"/>
        <v>540000</v>
      </c>
      <c r="I68" s="123">
        <f t="shared" si="20"/>
        <v>31914</v>
      </c>
      <c r="J68" s="123">
        <f t="shared" si="21"/>
        <v>508086</v>
      </c>
      <c r="K68" s="148">
        <f t="shared" si="4"/>
        <v>1148.3248749999998</v>
      </c>
      <c r="L68" s="123">
        <v>0</v>
      </c>
      <c r="M68" s="123">
        <f t="shared" si="22"/>
        <v>1291.5</v>
      </c>
      <c r="N68" s="123">
        <f t="shared" si="6"/>
        <v>3194.9999999999995</v>
      </c>
      <c r="O68" s="123">
        <f>D68*1.1%</f>
        <v>495.00000000000006</v>
      </c>
      <c r="P68" s="123">
        <f t="shared" si="25"/>
        <v>1368</v>
      </c>
      <c r="Q68" s="123">
        <f t="shared" si="8"/>
        <v>3190.5</v>
      </c>
      <c r="R68" s="123">
        <v>0</v>
      </c>
      <c r="S68" s="123">
        <f t="shared" si="9"/>
        <v>2659.5</v>
      </c>
      <c r="T68" s="123">
        <f t="shared" si="10"/>
        <v>3807.8248749999998</v>
      </c>
      <c r="U68" s="123">
        <f t="shared" si="23"/>
        <v>6880.5</v>
      </c>
      <c r="V68" s="149">
        <f t="shared" si="12"/>
        <v>61192.175125000002</v>
      </c>
      <c r="W68" s="150">
        <v>42887</v>
      </c>
      <c r="X68" s="150">
        <v>43252</v>
      </c>
      <c r="Y68" s="151" t="s">
        <v>499</v>
      </c>
      <c r="Z68" s="152" t="s">
        <v>1113</v>
      </c>
    </row>
    <row r="69" spans="1:26" s="152" customFormat="1" ht="32.1" customHeight="1" x14ac:dyDescent="0.25">
      <c r="A69" s="146">
        <v>61</v>
      </c>
      <c r="B69" s="147" t="s">
        <v>52</v>
      </c>
      <c r="C69" s="147" t="s">
        <v>33</v>
      </c>
      <c r="D69" s="123">
        <v>25000</v>
      </c>
      <c r="E69" s="123">
        <v>25000</v>
      </c>
      <c r="F69" s="123">
        <v>15000</v>
      </c>
      <c r="G69" s="123">
        <f t="shared" si="18"/>
        <v>23522.5</v>
      </c>
      <c r="H69" s="123">
        <f t="shared" si="19"/>
        <v>300000</v>
      </c>
      <c r="I69" s="123">
        <f t="shared" si="20"/>
        <v>17730</v>
      </c>
      <c r="J69" s="123">
        <f t="shared" si="21"/>
        <v>282270</v>
      </c>
      <c r="K69" s="148">
        <f t="shared" si="4"/>
        <v>0</v>
      </c>
      <c r="L69" s="123">
        <v>0</v>
      </c>
      <c r="M69" s="123">
        <f t="shared" si="22"/>
        <v>717.5</v>
      </c>
      <c r="N69" s="123">
        <f t="shared" si="6"/>
        <v>1774.9999999999998</v>
      </c>
      <c r="O69" s="123">
        <f>D69*1.1%</f>
        <v>275</v>
      </c>
      <c r="P69" s="123">
        <f t="shared" si="25"/>
        <v>760</v>
      </c>
      <c r="Q69" s="123">
        <f t="shared" si="8"/>
        <v>1772.5000000000002</v>
      </c>
      <c r="R69" s="123">
        <v>0</v>
      </c>
      <c r="S69" s="123">
        <f t="shared" si="9"/>
        <v>1477.5</v>
      </c>
      <c r="T69" s="123">
        <f t="shared" si="10"/>
        <v>1477.5</v>
      </c>
      <c r="U69" s="123">
        <f t="shared" si="23"/>
        <v>3822.5</v>
      </c>
      <c r="V69" s="149">
        <f t="shared" si="12"/>
        <v>38522.5</v>
      </c>
      <c r="W69" s="150">
        <v>42826</v>
      </c>
      <c r="X69" s="150">
        <v>43191</v>
      </c>
      <c r="Y69" s="151" t="s">
        <v>477</v>
      </c>
      <c r="Z69" s="152" t="s">
        <v>1113</v>
      </c>
    </row>
    <row r="70" spans="1:26" s="152" customFormat="1" ht="32.1" customHeight="1" x14ac:dyDescent="0.25">
      <c r="A70" s="146">
        <v>62</v>
      </c>
      <c r="B70" s="147" t="s">
        <v>291</v>
      </c>
      <c r="C70" s="147" t="s">
        <v>302</v>
      </c>
      <c r="D70" s="123">
        <v>65000</v>
      </c>
      <c r="E70" s="123">
        <v>65000</v>
      </c>
      <c r="F70" s="123">
        <v>0</v>
      </c>
      <c r="G70" s="123">
        <f t="shared" si="18"/>
        <v>60144.88</v>
      </c>
      <c r="H70" s="123">
        <f t="shared" si="19"/>
        <v>780000</v>
      </c>
      <c r="I70" s="123">
        <f t="shared" si="20"/>
        <v>58261.440000000002</v>
      </c>
      <c r="J70" s="123">
        <f t="shared" si="21"/>
        <v>721738.56</v>
      </c>
      <c r="K70" s="148">
        <f t="shared" si="4"/>
        <v>4224.8258333333342</v>
      </c>
      <c r="L70" s="123">
        <v>0</v>
      </c>
      <c r="M70" s="123">
        <f t="shared" si="22"/>
        <v>1865.5</v>
      </c>
      <c r="N70" s="123">
        <f t="shared" si="6"/>
        <v>4615</v>
      </c>
      <c r="O70" s="123">
        <f>47304*1.1%</f>
        <v>520.34400000000005</v>
      </c>
      <c r="P70" s="123">
        <f t="shared" si="25"/>
        <v>1976</v>
      </c>
      <c r="Q70" s="123">
        <f t="shared" si="8"/>
        <v>4608.5</v>
      </c>
      <c r="R70" s="123">
        <v>1013.62</v>
      </c>
      <c r="S70" s="123">
        <f t="shared" si="9"/>
        <v>4855.12</v>
      </c>
      <c r="T70" s="123">
        <f t="shared" si="10"/>
        <v>9079.945833333335</v>
      </c>
      <c r="U70" s="123">
        <f t="shared" si="23"/>
        <v>9743.844000000001</v>
      </c>
      <c r="V70" s="149">
        <f t="shared" si="12"/>
        <v>55920.054166666669</v>
      </c>
      <c r="W70" s="150">
        <v>43178</v>
      </c>
      <c r="X70" s="150">
        <v>43543</v>
      </c>
      <c r="Y70" s="151" t="s">
        <v>1097</v>
      </c>
      <c r="Z70" s="152" t="s">
        <v>1113</v>
      </c>
    </row>
    <row r="71" spans="1:26" s="152" customFormat="1" ht="32.1" customHeight="1" x14ac:dyDescent="0.25">
      <c r="A71" s="146">
        <v>63</v>
      </c>
      <c r="B71" s="147" t="s">
        <v>444</v>
      </c>
      <c r="C71" s="147" t="s">
        <v>40</v>
      </c>
      <c r="D71" s="123">
        <v>25000</v>
      </c>
      <c r="E71" s="123">
        <v>25000</v>
      </c>
      <c r="F71" s="123">
        <v>15000</v>
      </c>
      <c r="G71" s="123">
        <f t="shared" si="18"/>
        <v>23522.5</v>
      </c>
      <c r="H71" s="123">
        <f t="shared" si="19"/>
        <v>300000</v>
      </c>
      <c r="I71" s="123">
        <f t="shared" si="20"/>
        <v>17730</v>
      </c>
      <c r="J71" s="123">
        <f t="shared" si="21"/>
        <v>282270</v>
      </c>
      <c r="K71" s="148">
        <f t="shared" si="4"/>
        <v>0</v>
      </c>
      <c r="L71" s="123">
        <v>0</v>
      </c>
      <c r="M71" s="123">
        <f t="shared" si="22"/>
        <v>717.5</v>
      </c>
      <c r="N71" s="123">
        <f t="shared" si="6"/>
        <v>1774.9999999999998</v>
      </c>
      <c r="O71" s="123">
        <f>D71*1.1%</f>
        <v>275</v>
      </c>
      <c r="P71" s="123">
        <f t="shared" si="25"/>
        <v>760</v>
      </c>
      <c r="Q71" s="123">
        <f t="shared" si="8"/>
        <v>1772.5000000000002</v>
      </c>
      <c r="R71" s="123">
        <v>0</v>
      </c>
      <c r="S71" s="123">
        <f t="shared" si="9"/>
        <v>1477.5</v>
      </c>
      <c r="T71" s="123">
        <f t="shared" si="10"/>
        <v>1477.5</v>
      </c>
      <c r="U71" s="123">
        <f t="shared" si="23"/>
        <v>3822.5</v>
      </c>
      <c r="V71" s="149">
        <f t="shared" si="12"/>
        <v>38522.5</v>
      </c>
      <c r="W71" s="150">
        <v>42979</v>
      </c>
      <c r="X71" s="150">
        <v>43344</v>
      </c>
      <c r="Y71" s="151" t="s">
        <v>1008</v>
      </c>
      <c r="Z71" s="152" t="s">
        <v>1113</v>
      </c>
    </row>
    <row r="72" spans="1:26" s="152" customFormat="1" ht="32.1" customHeight="1" x14ac:dyDescent="0.25">
      <c r="A72" s="146">
        <v>64</v>
      </c>
      <c r="B72" s="147" t="s">
        <v>878</v>
      </c>
      <c r="C72" s="147" t="s">
        <v>882</v>
      </c>
      <c r="D72" s="123">
        <v>33000</v>
      </c>
      <c r="E72" s="123">
        <v>33000</v>
      </c>
      <c r="F72" s="123">
        <v>0</v>
      </c>
      <c r="G72" s="123">
        <f t="shared" si="18"/>
        <v>31049.7</v>
      </c>
      <c r="H72" s="123">
        <f t="shared" si="19"/>
        <v>396000</v>
      </c>
      <c r="I72" s="123">
        <f t="shared" si="20"/>
        <v>23403.600000000002</v>
      </c>
      <c r="J72" s="123">
        <f t="shared" si="21"/>
        <v>372596.4</v>
      </c>
      <c r="K72" s="148">
        <f t="shared" si="4"/>
        <v>0</v>
      </c>
      <c r="L72" s="123">
        <v>0</v>
      </c>
      <c r="M72" s="123">
        <f t="shared" si="22"/>
        <v>947.1</v>
      </c>
      <c r="N72" s="123">
        <f t="shared" si="6"/>
        <v>2343</v>
      </c>
      <c r="O72" s="123">
        <f>D72*1.1%</f>
        <v>363.00000000000006</v>
      </c>
      <c r="P72" s="123">
        <f t="shared" si="25"/>
        <v>1003.2</v>
      </c>
      <c r="Q72" s="123">
        <f t="shared" si="8"/>
        <v>2339.7000000000003</v>
      </c>
      <c r="R72" s="123">
        <v>0</v>
      </c>
      <c r="S72" s="123">
        <f t="shared" si="9"/>
        <v>1950.3000000000002</v>
      </c>
      <c r="T72" s="123">
        <f t="shared" si="10"/>
        <v>1950.3000000000002</v>
      </c>
      <c r="U72" s="123">
        <f t="shared" si="23"/>
        <v>5045.7000000000007</v>
      </c>
      <c r="V72" s="149">
        <f t="shared" si="12"/>
        <v>31049.7</v>
      </c>
      <c r="W72" s="150">
        <v>42917</v>
      </c>
      <c r="X72" s="150">
        <v>43282</v>
      </c>
      <c r="Y72" s="151" t="s">
        <v>884</v>
      </c>
      <c r="Z72" s="152" t="s">
        <v>1113</v>
      </c>
    </row>
    <row r="73" spans="1:26" s="152" customFormat="1" ht="32.1" customHeight="1" x14ac:dyDescent="0.25">
      <c r="A73" s="146">
        <v>65</v>
      </c>
      <c r="B73" s="147" t="s">
        <v>532</v>
      </c>
      <c r="C73" s="147" t="s">
        <v>378</v>
      </c>
      <c r="D73" s="123">
        <v>27500</v>
      </c>
      <c r="E73" s="123">
        <v>27500</v>
      </c>
      <c r="F73" s="123">
        <v>0</v>
      </c>
      <c r="G73" s="123">
        <f t="shared" ref="G73:G104" si="26">D73-S73</f>
        <v>25874.75</v>
      </c>
      <c r="H73" s="123">
        <f t="shared" ref="H73:H104" si="27">D73*12</f>
        <v>330000</v>
      </c>
      <c r="I73" s="123">
        <f t="shared" ref="I73:I104" si="28">S73*12</f>
        <v>19503</v>
      </c>
      <c r="J73" s="123">
        <f t="shared" ref="J73:J104" si="29">H73-I73</f>
        <v>310497</v>
      </c>
      <c r="K73" s="148">
        <f t="shared" ref="K73:K136" si="30">IF(J73 &lt;= 416220, 0, IF(AND(J73  &gt;=  416220.01, J73  &lt;= 624329), ((J73  - 416220.01)/12)*0.15, IF(AND(J73  &gt;= 624329.01, J73  &lt;= 867123), (((J73  - 624329.01)*0.2) + 31216)/12, IF(J73 &gt;=867123.01, (((J73  - 867123.01)*0.25)+79776)/12))))</f>
        <v>0</v>
      </c>
      <c r="L73" s="123">
        <v>0</v>
      </c>
      <c r="M73" s="123">
        <f t="shared" ref="M73:M104" si="31">D73*2.87%</f>
        <v>789.25</v>
      </c>
      <c r="N73" s="123">
        <f t="shared" ref="N73:N136" si="32">D73*7.1%</f>
        <v>1952.4999999999998</v>
      </c>
      <c r="O73" s="123">
        <f>D73*1.1%</f>
        <v>302.50000000000006</v>
      </c>
      <c r="P73" s="123">
        <f t="shared" si="25"/>
        <v>836</v>
      </c>
      <c r="Q73" s="123">
        <f t="shared" ref="Q73:Q136" si="33">D73*7.09%</f>
        <v>1949.7500000000002</v>
      </c>
      <c r="R73" s="123">
        <v>0</v>
      </c>
      <c r="S73" s="123">
        <f t="shared" ref="S73:S136" si="34">+M73+P73+R73</f>
        <v>1625.25</v>
      </c>
      <c r="T73" s="123">
        <f t="shared" ref="T73:T136" si="35">+K73+S73</f>
        <v>1625.25</v>
      </c>
      <c r="U73" s="123">
        <f t="shared" ref="U73:U104" si="36">N73+Q73+O73</f>
        <v>4204.75</v>
      </c>
      <c r="V73" s="149">
        <f t="shared" ref="V73:V136" si="37">D73-T73+F73</f>
        <v>25874.75</v>
      </c>
      <c r="W73" s="150">
        <v>42826</v>
      </c>
      <c r="X73" s="150">
        <v>43191</v>
      </c>
      <c r="Y73" s="151" t="s">
        <v>542</v>
      </c>
      <c r="Z73" s="152" t="s">
        <v>1113</v>
      </c>
    </row>
    <row r="74" spans="1:26" s="152" customFormat="1" ht="32.1" customHeight="1" x14ac:dyDescent="0.25">
      <c r="A74" s="146">
        <v>66</v>
      </c>
      <c r="B74" s="147" t="s">
        <v>775</v>
      </c>
      <c r="C74" s="147" t="s">
        <v>777</v>
      </c>
      <c r="D74" s="123">
        <v>50000</v>
      </c>
      <c r="E74" s="123">
        <v>50000</v>
      </c>
      <c r="F74" s="123">
        <v>0</v>
      </c>
      <c r="G74" s="123">
        <f t="shared" si="26"/>
        <v>47045</v>
      </c>
      <c r="H74" s="123">
        <f t="shared" si="27"/>
        <v>600000</v>
      </c>
      <c r="I74" s="123">
        <f t="shared" si="28"/>
        <v>35460</v>
      </c>
      <c r="J74" s="123">
        <f t="shared" si="29"/>
        <v>564540</v>
      </c>
      <c r="K74" s="148">
        <f t="shared" si="30"/>
        <v>1853.999875</v>
      </c>
      <c r="L74" s="123">
        <v>0</v>
      </c>
      <c r="M74" s="123">
        <f t="shared" si="31"/>
        <v>1435</v>
      </c>
      <c r="N74" s="123">
        <f t="shared" si="32"/>
        <v>3549.9999999999995</v>
      </c>
      <c r="O74" s="123">
        <f>47304*1.1%</f>
        <v>520.34400000000005</v>
      </c>
      <c r="P74" s="123">
        <f t="shared" si="25"/>
        <v>1520</v>
      </c>
      <c r="Q74" s="123">
        <f t="shared" si="33"/>
        <v>3545.0000000000005</v>
      </c>
      <c r="R74" s="123">
        <v>0</v>
      </c>
      <c r="S74" s="123">
        <f t="shared" si="34"/>
        <v>2955</v>
      </c>
      <c r="T74" s="123">
        <f t="shared" si="35"/>
        <v>4808.9998749999995</v>
      </c>
      <c r="U74" s="123">
        <f t="shared" si="36"/>
        <v>7615.3440000000001</v>
      </c>
      <c r="V74" s="149">
        <f t="shared" si="37"/>
        <v>45191.000124999999</v>
      </c>
      <c r="W74" s="150">
        <v>42887</v>
      </c>
      <c r="X74" s="150">
        <v>43252</v>
      </c>
      <c r="Y74" s="151" t="s">
        <v>779</v>
      </c>
      <c r="Z74" s="152" t="s">
        <v>1113</v>
      </c>
    </row>
    <row r="75" spans="1:26" s="152" customFormat="1" ht="32.1" customHeight="1" x14ac:dyDescent="0.25">
      <c r="A75" s="146">
        <v>67</v>
      </c>
      <c r="B75" s="147" t="s">
        <v>323</v>
      </c>
      <c r="C75" s="147" t="s">
        <v>313</v>
      </c>
      <c r="D75" s="123">
        <v>80000</v>
      </c>
      <c r="E75" s="123">
        <v>80000</v>
      </c>
      <c r="F75" s="123">
        <v>20000</v>
      </c>
      <c r="G75" s="123">
        <f t="shared" si="26"/>
        <v>75272</v>
      </c>
      <c r="H75" s="123">
        <f t="shared" si="27"/>
        <v>960000</v>
      </c>
      <c r="I75" s="123">
        <f t="shared" si="28"/>
        <v>56736</v>
      </c>
      <c r="J75" s="123">
        <f t="shared" si="29"/>
        <v>903264</v>
      </c>
      <c r="K75" s="148">
        <f t="shared" si="30"/>
        <v>7400.9372916666662</v>
      </c>
      <c r="L75" s="123">
        <v>0</v>
      </c>
      <c r="M75" s="123">
        <f t="shared" si="31"/>
        <v>2296</v>
      </c>
      <c r="N75" s="123">
        <f t="shared" si="32"/>
        <v>5679.9999999999991</v>
      </c>
      <c r="O75" s="123">
        <f>47304*1.1%</f>
        <v>520.34400000000005</v>
      </c>
      <c r="P75" s="123">
        <f t="shared" si="25"/>
        <v>2432</v>
      </c>
      <c r="Q75" s="123">
        <f t="shared" si="33"/>
        <v>5672</v>
      </c>
      <c r="R75" s="123">
        <v>0</v>
      </c>
      <c r="S75" s="123">
        <f t="shared" si="34"/>
        <v>4728</v>
      </c>
      <c r="T75" s="123">
        <f t="shared" si="35"/>
        <v>12128.937291666665</v>
      </c>
      <c r="U75" s="123">
        <f t="shared" si="36"/>
        <v>11872.344000000001</v>
      </c>
      <c r="V75" s="149">
        <f t="shared" si="37"/>
        <v>87871.062708333338</v>
      </c>
      <c r="W75" s="150">
        <v>42855</v>
      </c>
      <c r="X75" s="150">
        <v>43220</v>
      </c>
      <c r="Y75" s="151" t="s">
        <v>571</v>
      </c>
      <c r="Z75" s="152" t="s">
        <v>1113</v>
      </c>
    </row>
    <row r="76" spans="1:26" s="152" customFormat="1" ht="32.1" customHeight="1" x14ac:dyDescent="0.25">
      <c r="A76" s="146">
        <v>68</v>
      </c>
      <c r="B76" s="147" t="s">
        <v>53</v>
      </c>
      <c r="C76" s="147" t="s">
        <v>28</v>
      </c>
      <c r="D76" s="123">
        <v>25000</v>
      </c>
      <c r="E76" s="123">
        <v>25000</v>
      </c>
      <c r="F76" s="123">
        <v>15000</v>
      </c>
      <c r="G76" s="123">
        <f t="shared" si="26"/>
        <v>23522.5</v>
      </c>
      <c r="H76" s="123">
        <f t="shared" si="27"/>
        <v>300000</v>
      </c>
      <c r="I76" s="123">
        <f t="shared" si="28"/>
        <v>17730</v>
      </c>
      <c r="J76" s="123">
        <f t="shared" si="29"/>
        <v>282270</v>
      </c>
      <c r="K76" s="148">
        <f t="shared" si="30"/>
        <v>0</v>
      </c>
      <c r="L76" s="123">
        <v>0</v>
      </c>
      <c r="M76" s="123">
        <f t="shared" si="31"/>
        <v>717.5</v>
      </c>
      <c r="N76" s="123">
        <f t="shared" si="32"/>
        <v>1774.9999999999998</v>
      </c>
      <c r="O76" s="123">
        <f>D76*1.1%</f>
        <v>275</v>
      </c>
      <c r="P76" s="123">
        <f t="shared" si="25"/>
        <v>760</v>
      </c>
      <c r="Q76" s="123">
        <f t="shared" si="33"/>
        <v>1772.5000000000002</v>
      </c>
      <c r="R76" s="123">
        <v>0</v>
      </c>
      <c r="S76" s="123">
        <f t="shared" si="34"/>
        <v>1477.5</v>
      </c>
      <c r="T76" s="123">
        <f t="shared" si="35"/>
        <v>1477.5</v>
      </c>
      <c r="U76" s="123">
        <f t="shared" si="36"/>
        <v>3822.5</v>
      </c>
      <c r="V76" s="149">
        <f t="shared" si="37"/>
        <v>38522.5</v>
      </c>
      <c r="W76" s="150">
        <v>42826</v>
      </c>
      <c r="X76" s="150">
        <v>43191</v>
      </c>
      <c r="Y76" s="151" t="s">
        <v>479</v>
      </c>
      <c r="Z76" s="152" t="s">
        <v>1113</v>
      </c>
    </row>
    <row r="77" spans="1:26" s="152" customFormat="1" ht="32.1" customHeight="1" x14ac:dyDescent="0.25">
      <c r="A77" s="146">
        <v>69</v>
      </c>
      <c r="B77" s="147" t="s">
        <v>324</v>
      </c>
      <c r="C77" s="147" t="s">
        <v>330</v>
      </c>
      <c r="D77" s="123">
        <v>80000</v>
      </c>
      <c r="E77" s="123">
        <v>80000</v>
      </c>
      <c r="F77" s="123">
        <v>0</v>
      </c>
      <c r="G77" s="123">
        <f t="shared" si="26"/>
        <v>75272</v>
      </c>
      <c r="H77" s="123">
        <f t="shared" si="27"/>
        <v>960000</v>
      </c>
      <c r="I77" s="123">
        <f t="shared" si="28"/>
        <v>56736</v>
      </c>
      <c r="J77" s="123">
        <f t="shared" si="29"/>
        <v>903264</v>
      </c>
      <c r="K77" s="148">
        <f t="shared" si="30"/>
        <v>7400.9372916666662</v>
      </c>
      <c r="L77" s="123">
        <v>0</v>
      </c>
      <c r="M77" s="123">
        <f t="shared" si="31"/>
        <v>2296</v>
      </c>
      <c r="N77" s="123">
        <f t="shared" si="32"/>
        <v>5679.9999999999991</v>
      </c>
      <c r="O77" s="123">
        <f>47304*1.1%</f>
        <v>520.34400000000005</v>
      </c>
      <c r="P77" s="123">
        <f t="shared" si="25"/>
        <v>2432</v>
      </c>
      <c r="Q77" s="123">
        <f t="shared" si="33"/>
        <v>5672</v>
      </c>
      <c r="R77" s="123">
        <v>0</v>
      </c>
      <c r="S77" s="123">
        <f t="shared" si="34"/>
        <v>4728</v>
      </c>
      <c r="T77" s="123">
        <f t="shared" si="35"/>
        <v>12128.937291666665</v>
      </c>
      <c r="U77" s="123">
        <f t="shared" si="36"/>
        <v>11872.344000000001</v>
      </c>
      <c r="V77" s="149">
        <f t="shared" si="37"/>
        <v>67871.062708333338</v>
      </c>
      <c r="W77" s="150">
        <v>42855</v>
      </c>
      <c r="X77" s="150">
        <v>43220</v>
      </c>
      <c r="Y77" s="151" t="s">
        <v>568</v>
      </c>
      <c r="Z77" s="152" t="s">
        <v>1113</v>
      </c>
    </row>
    <row r="78" spans="1:26" s="152" customFormat="1" ht="32.1" customHeight="1" x14ac:dyDescent="0.25">
      <c r="A78" s="146">
        <v>70</v>
      </c>
      <c r="B78" s="147" t="s">
        <v>54</v>
      </c>
      <c r="C78" s="147" t="s">
        <v>55</v>
      </c>
      <c r="D78" s="123">
        <v>25000</v>
      </c>
      <c r="E78" s="123">
        <v>25000</v>
      </c>
      <c r="F78" s="123">
        <v>15000</v>
      </c>
      <c r="G78" s="123">
        <f t="shared" si="26"/>
        <v>23522.5</v>
      </c>
      <c r="H78" s="123">
        <f t="shared" si="27"/>
        <v>300000</v>
      </c>
      <c r="I78" s="123">
        <f t="shared" si="28"/>
        <v>17730</v>
      </c>
      <c r="J78" s="123">
        <f t="shared" si="29"/>
        <v>282270</v>
      </c>
      <c r="K78" s="148">
        <f t="shared" si="30"/>
        <v>0</v>
      </c>
      <c r="L78" s="123">
        <v>0</v>
      </c>
      <c r="M78" s="123">
        <f t="shared" si="31"/>
        <v>717.5</v>
      </c>
      <c r="N78" s="123">
        <f t="shared" si="32"/>
        <v>1774.9999999999998</v>
      </c>
      <c r="O78" s="123">
        <f>D78*1.1%</f>
        <v>275</v>
      </c>
      <c r="P78" s="123">
        <f t="shared" si="25"/>
        <v>760</v>
      </c>
      <c r="Q78" s="123">
        <f t="shared" si="33"/>
        <v>1772.5000000000002</v>
      </c>
      <c r="R78" s="123">
        <v>0</v>
      </c>
      <c r="S78" s="123">
        <f t="shared" si="34"/>
        <v>1477.5</v>
      </c>
      <c r="T78" s="123">
        <f t="shared" si="35"/>
        <v>1477.5</v>
      </c>
      <c r="U78" s="123">
        <f t="shared" si="36"/>
        <v>3822.5</v>
      </c>
      <c r="V78" s="149">
        <f t="shared" si="37"/>
        <v>38522.5</v>
      </c>
      <c r="W78" s="150">
        <v>42840</v>
      </c>
      <c r="X78" s="150">
        <v>43205</v>
      </c>
      <c r="Y78" s="151" t="s">
        <v>500</v>
      </c>
      <c r="Z78" s="152" t="s">
        <v>1113</v>
      </c>
    </row>
    <row r="79" spans="1:26" s="152" customFormat="1" ht="32.1" customHeight="1" x14ac:dyDescent="0.25">
      <c r="A79" s="146">
        <v>71</v>
      </c>
      <c r="B79" s="147" t="s">
        <v>56</v>
      </c>
      <c r="C79" s="147" t="s">
        <v>33</v>
      </c>
      <c r="D79" s="123">
        <v>25000</v>
      </c>
      <c r="E79" s="123">
        <v>25000</v>
      </c>
      <c r="F79" s="123">
        <v>15000</v>
      </c>
      <c r="G79" s="123">
        <f t="shared" si="26"/>
        <v>23522.5</v>
      </c>
      <c r="H79" s="123">
        <f t="shared" si="27"/>
        <v>300000</v>
      </c>
      <c r="I79" s="123">
        <f t="shared" si="28"/>
        <v>17730</v>
      </c>
      <c r="J79" s="123">
        <f t="shared" si="29"/>
        <v>282270</v>
      </c>
      <c r="K79" s="148">
        <f t="shared" si="30"/>
        <v>0</v>
      </c>
      <c r="L79" s="123">
        <v>0</v>
      </c>
      <c r="M79" s="123">
        <f t="shared" si="31"/>
        <v>717.5</v>
      </c>
      <c r="N79" s="123">
        <f t="shared" si="32"/>
        <v>1774.9999999999998</v>
      </c>
      <c r="O79" s="123">
        <f>D79*1.1%</f>
        <v>275</v>
      </c>
      <c r="P79" s="123">
        <f t="shared" si="25"/>
        <v>760</v>
      </c>
      <c r="Q79" s="123">
        <f t="shared" si="33"/>
        <v>1772.5000000000002</v>
      </c>
      <c r="R79" s="123">
        <v>0</v>
      </c>
      <c r="S79" s="123">
        <f t="shared" si="34"/>
        <v>1477.5</v>
      </c>
      <c r="T79" s="123">
        <f t="shared" si="35"/>
        <v>1477.5</v>
      </c>
      <c r="U79" s="123">
        <f t="shared" si="36"/>
        <v>3822.5</v>
      </c>
      <c r="V79" s="149">
        <f t="shared" si="37"/>
        <v>38522.5</v>
      </c>
      <c r="W79" s="150">
        <v>42826</v>
      </c>
      <c r="X79" s="150">
        <v>43191</v>
      </c>
      <c r="Y79" s="151" t="s">
        <v>482</v>
      </c>
      <c r="Z79" s="152" t="s">
        <v>1113</v>
      </c>
    </row>
    <row r="80" spans="1:26" s="152" customFormat="1" ht="32.1" customHeight="1" x14ac:dyDescent="0.25">
      <c r="A80" s="146">
        <v>72</v>
      </c>
      <c r="B80" s="147" t="s">
        <v>254</v>
      </c>
      <c r="C80" s="147" t="s">
        <v>31</v>
      </c>
      <c r="D80" s="123">
        <v>45000</v>
      </c>
      <c r="E80" s="123">
        <v>45000</v>
      </c>
      <c r="F80" s="123">
        <v>20000</v>
      </c>
      <c r="G80" s="123">
        <f t="shared" si="26"/>
        <v>42340.5</v>
      </c>
      <c r="H80" s="123">
        <f t="shared" si="27"/>
        <v>540000</v>
      </c>
      <c r="I80" s="123">
        <f t="shared" si="28"/>
        <v>31914</v>
      </c>
      <c r="J80" s="123">
        <f t="shared" si="29"/>
        <v>508086</v>
      </c>
      <c r="K80" s="148">
        <f t="shared" si="30"/>
        <v>1148.3248749999998</v>
      </c>
      <c r="L80" s="123">
        <v>0</v>
      </c>
      <c r="M80" s="123">
        <f t="shared" si="31"/>
        <v>1291.5</v>
      </c>
      <c r="N80" s="123">
        <f t="shared" si="32"/>
        <v>3194.9999999999995</v>
      </c>
      <c r="O80" s="123">
        <f>D80*1.1%</f>
        <v>495.00000000000006</v>
      </c>
      <c r="P80" s="123">
        <f t="shared" si="25"/>
        <v>1368</v>
      </c>
      <c r="Q80" s="123">
        <f t="shared" si="33"/>
        <v>3190.5</v>
      </c>
      <c r="R80" s="123">
        <v>0</v>
      </c>
      <c r="S80" s="123">
        <f t="shared" si="34"/>
        <v>2659.5</v>
      </c>
      <c r="T80" s="123">
        <f t="shared" si="35"/>
        <v>3807.8248749999998</v>
      </c>
      <c r="U80" s="123">
        <f t="shared" si="36"/>
        <v>6880.5</v>
      </c>
      <c r="V80" s="149">
        <f t="shared" si="37"/>
        <v>61192.175125000002</v>
      </c>
      <c r="W80" s="150">
        <v>42917</v>
      </c>
      <c r="X80" s="150">
        <v>43281</v>
      </c>
      <c r="Y80" s="151" t="s">
        <v>635</v>
      </c>
      <c r="Z80" s="152" t="s">
        <v>1113</v>
      </c>
    </row>
    <row r="81" spans="1:26" s="152" customFormat="1" ht="32.1" customHeight="1" x14ac:dyDescent="0.25">
      <c r="A81" s="146">
        <v>73</v>
      </c>
      <c r="B81" s="147" t="s">
        <v>359</v>
      </c>
      <c r="C81" s="147" t="s">
        <v>367</v>
      </c>
      <c r="D81" s="123">
        <v>25000</v>
      </c>
      <c r="E81" s="123">
        <v>25000</v>
      </c>
      <c r="F81" s="123">
        <v>15000</v>
      </c>
      <c r="G81" s="123">
        <f t="shared" si="26"/>
        <v>23522.5</v>
      </c>
      <c r="H81" s="123">
        <f t="shared" si="27"/>
        <v>300000</v>
      </c>
      <c r="I81" s="123">
        <f t="shared" si="28"/>
        <v>17730</v>
      </c>
      <c r="J81" s="123">
        <f t="shared" si="29"/>
        <v>282270</v>
      </c>
      <c r="K81" s="148">
        <f t="shared" si="30"/>
        <v>0</v>
      </c>
      <c r="L81" s="123">
        <v>0</v>
      </c>
      <c r="M81" s="123">
        <f t="shared" si="31"/>
        <v>717.5</v>
      </c>
      <c r="N81" s="123">
        <f t="shared" si="32"/>
        <v>1774.9999999999998</v>
      </c>
      <c r="O81" s="123">
        <f>D81*1.1%</f>
        <v>275</v>
      </c>
      <c r="P81" s="123">
        <f t="shared" si="25"/>
        <v>760</v>
      </c>
      <c r="Q81" s="123">
        <f t="shared" si="33"/>
        <v>1772.5000000000002</v>
      </c>
      <c r="R81" s="123">
        <v>0</v>
      </c>
      <c r="S81" s="123">
        <f t="shared" si="34"/>
        <v>1477.5</v>
      </c>
      <c r="T81" s="123">
        <f t="shared" si="35"/>
        <v>1477.5</v>
      </c>
      <c r="U81" s="123">
        <f t="shared" si="36"/>
        <v>3822.5</v>
      </c>
      <c r="V81" s="149">
        <f t="shared" si="37"/>
        <v>38522.5</v>
      </c>
      <c r="W81" s="150">
        <v>42855</v>
      </c>
      <c r="X81" s="150">
        <v>43220</v>
      </c>
      <c r="Y81" s="151" t="s">
        <v>614</v>
      </c>
      <c r="Z81" s="152" t="s">
        <v>1113</v>
      </c>
    </row>
    <row r="82" spans="1:26" s="152" customFormat="1" ht="32.1" customHeight="1" x14ac:dyDescent="0.25">
      <c r="A82" s="146">
        <v>74</v>
      </c>
      <c r="B82" s="147" t="s">
        <v>821</v>
      </c>
      <c r="C82" s="147" t="s">
        <v>749</v>
      </c>
      <c r="D82" s="123">
        <v>60000</v>
      </c>
      <c r="E82" s="123">
        <v>60000</v>
      </c>
      <c r="F82" s="123">
        <v>0</v>
      </c>
      <c r="G82" s="123">
        <f t="shared" si="26"/>
        <v>56454</v>
      </c>
      <c r="H82" s="123">
        <f t="shared" si="27"/>
        <v>720000</v>
      </c>
      <c r="I82" s="123">
        <f t="shared" si="28"/>
        <v>42552</v>
      </c>
      <c r="J82" s="123">
        <f t="shared" si="29"/>
        <v>677448</v>
      </c>
      <c r="K82" s="148">
        <f t="shared" si="30"/>
        <v>3486.6498333333329</v>
      </c>
      <c r="L82" s="123">
        <v>0</v>
      </c>
      <c r="M82" s="123">
        <f t="shared" si="31"/>
        <v>1722</v>
      </c>
      <c r="N82" s="123">
        <f t="shared" si="32"/>
        <v>4260</v>
      </c>
      <c r="O82" s="123">
        <f>47304*1.1%</f>
        <v>520.34400000000005</v>
      </c>
      <c r="P82" s="123">
        <f t="shared" si="25"/>
        <v>1824</v>
      </c>
      <c r="Q82" s="123">
        <f t="shared" si="33"/>
        <v>4254</v>
      </c>
      <c r="R82" s="123">
        <v>0</v>
      </c>
      <c r="S82" s="123">
        <f t="shared" si="34"/>
        <v>3546</v>
      </c>
      <c r="T82" s="123">
        <f t="shared" si="35"/>
        <v>7032.6498333333329</v>
      </c>
      <c r="U82" s="123">
        <f t="shared" si="36"/>
        <v>9034.344000000001</v>
      </c>
      <c r="V82" s="149">
        <f t="shared" si="37"/>
        <v>52967.350166666671</v>
      </c>
      <c r="W82" s="150">
        <v>43041</v>
      </c>
      <c r="X82" s="150">
        <v>43222</v>
      </c>
      <c r="Y82" s="151" t="s">
        <v>942</v>
      </c>
      <c r="Z82" s="152" t="s">
        <v>1113</v>
      </c>
    </row>
    <row r="83" spans="1:26" s="152" customFormat="1" ht="32.1" customHeight="1" x14ac:dyDescent="0.25">
      <c r="A83" s="146">
        <v>75</v>
      </c>
      <c r="B83" s="147" t="s">
        <v>255</v>
      </c>
      <c r="C83" s="147" t="s">
        <v>33</v>
      </c>
      <c r="D83" s="123">
        <v>25000</v>
      </c>
      <c r="E83" s="123">
        <v>25000</v>
      </c>
      <c r="F83" s="123">
        <v>15000</v>
      </c>
      <c r="G83" s="123">
        <f t="shared" si="26"/>
        <v>23522.5</v>
      </c>
      <c r="H83" s="123">
        <f t="shared" si="27"/>
        <v>300000</v>
      </c>
      <c r="I83" s="123">
        <f t="shared" si="28"/>
        <v>17730</v>
      </c>
      <c r="J83" s="123">
        <f t="shared" si="29"/>
        <v>282270</v>
      </c>
      <c r="K83" s="148">
        <f t="shared" si="30"/>
        <v>0</v>
      </c>
      <c r="L83" s="123">
        <v>0</v>
      </c>
      <c r="M83" s="123">
        <f t="shared" si="31"/>
        <v>717.5</v>
      </c>
      <c r="N83" s="123">
        <f t="shared" si="32"/>
        <v>1774.9999999999998</v>
      </c>
      <c r="O83" s="123">
        <f>D83*1.1%</f>
        <v>275</v>
      </c>
      <c r="P83" s="123">
        <f t="shared" si="25"/>
        <v>760</v>
      </c>
      <c r="Q83" s="123">
        <f t="shared" si="33"/>
        <v>1772.5000000000002</v>
      </c>
      <c r="R83" s="123">
        <v>0</v>
      </c>
      <c r="S83" s="123">
        <f t="shared" si="34"/>
        <v>1477.5</v>
      </c>
      <c r="T83" s="123">
        <f t="shared" si="35"/>
        <v>1477.5</v>
      </c>
      <c r="U83" s="123">
        <f t="shared" si="36"/>
        <v>3822.5</v>
      </c>
      <c r="V83" s="149">
        <f t="shared" si="37"/>
        <v>38522.5</v>
      </c>
      <c r="W83" s="150">
        <v>42917</v>
      </c>
      <c r="X83" s="150">
        <v>43281</v>
      </c>
      <c r="Y83" s="151" t="s">
        <v>634</v>
      </c>
      <c r="Z83" s="152" t="s">
        <v>1113</v>
      </c>
    </row>
    <row r="84" spans="1:26" s="152" customFormat="1" ht="32.1" customHeight="1" x14ac:dyDescent="0.25">
      <c r="A84" s="146">
        <v>76</v>
      </c>
      <c r="B84" s="147" t="s">
        <v>550</v>
      </c>
      <c r="C84" s="147" t="s">
        <v>55</v>
      </c>
      <c r="D84" s="123">
        <v>25000</v>
      </c>
      <c r="E84" s="123">
        <v>25000</v>
      </c>
      <c r="F84" s="123">
        <v>15000</v>
      </c>
      <c r="G84" s="123">
        <f t="shared" si="26"/>
        <v>23522.5</v>
      </c>
      <c r="H84" s="123">
        <f t="shared" si="27"/>
        <v>300000</v>
      </c>
      <c r="I84" s="123">
        <f t="shared" si="28"/>
        <v>17730</v>
      </c>
      <c r="J84" s="123">
        <f t="shared" si="29"/>
        <v>282270</v>
      </c>
      <c r="K84" s="148">
        <f t="shared" si="30"/>
        <v>0</v>
      </c>
      <c r="L84" s="123">
        <v>0</v>
      </c>
      <c r="M84" s="123">
        <f t="shared" si="31"/>
        <v>717.5</v>
      </c>
      <c r="N84" s="123">
        <f t="shared" si="32"/>
        <v>1774.9999999999998</v>
      </c>
      <c r="O84" s="123">
        <f>D84*1.1%</f>
        <v>275</v>
      </c>
      <c r="P84" s="123">
        <f t="shared" si="25"/>
        <v>760</v>
      </c>
      <c r="Q84" s="123">
        <f t="shared" si="33"/>
        <v>1772.5000000000002</v>
      </c>
      <c r="R84" s="123">
        <v>0</v>
      </c>
      <c r="S84" s="123">
        <f t="shared" si="34"/>
        <v>1477.5</v>
      </c>
      <c r="T84" s="123">
        <f t="shared" si="35"/>
        <v>1477.5</v>
      </c>
      <c r="U84" s="123">
        <f t="shared" si="36"/>
        <v>3822.5</v>
      </c>
      <c r="V84" s="149">
        <f t="shared" si="37"/>
        <v>38522.5</v>
      </c>
      <c r="W84" s="150">
        <v>43101</v>
      </c>
      <c r="X84" s="150">
        <v>43466</v>
      </c>
      <c r="Y84" s="151" t="s">
        <v>1063</v>
      </c>
      <c r="Z84" s="152" t="s">
        <v>1113</v>
      </c>
    </row>
    <row r="85" spans="1:26" s="152" customFormat="1" ht="32.1" customHeight="1" x14ac:dyDescent="0.25">
      <c r="A85" s="146">
        <v>77</v>
      </c>
      <c r="B85" s="147" t="s">
        <v>334</v>
      </c>
      <c r="C85" s="147" t="s">
        <v>33</v>
      </c>
      <c r="D85" s="123">
        <v>25000</v>
      </c>
      <c r="E85" s="123">
        <v>25000</v>
      </c>
      <c r="F85" s="123">
        <v>15000</v>
      </c>
      <c r="G85" s="123">
        <f t="shared" si="26"/>
        <v>23522.5</v>
      </c>
      <c r="H85" s="123">
        <f t="shared" si="27"/>
        <v>300000</v>
      </c>
      <c r="I85" s="123">
        <f t="shared" si="28"/>
        <v>17730</v>
      </c>
      <c r="J85" s="123">
        <f t="shared" si="29"/>
        <v>282270</v>
      </c>
      <c r="K85" s="148">
        <f t="shared" si="30"/>
        <v>0</v>
      </c>
      <c r="L85" s="123">
        <v>0</v>
      </c>
      <c r="M85" s="123">
        <f t="shared" si="31"/>
        <v>717.5</v>
      </c>
      <c r="N85" s="123">
        <f t="shared" si="32"/>
        <v>1774.9999999999998</v>
      </c>
      <c r="O85" s="123">
        <f>D85*1.1%</f>
        <v>275</v>
      </c>
      <c r="P85" s="123">
        <f t="shared" si="25"/>
        <v>760</v>
      </c>
      <c r="Q85" s="123">
        <f t="shared" si="33"/>
        <v>1772.5000000000002</v>
      </c>
      <c r="R85" s="123">
        <v>0</v>
      </c>
      <c r="S85" s="123">
        <f t="shared" si="34"/>
        <v>1477.5</v>
      </c>
      <c r="T85" s="123">
        <f t="shared" si="35"/>
        <v>1477.5</v>
      </c>
      <c r="U85" s="123">
        <f t="shared" si="36"/>
        <v>3822.5</v>
      </c>
      <c r="V85" s="149">
        <f t="shared" si="37"/>
        <v>38522.5</v>
      </c>
      <c r="W85" s="150">
        <v>43040</v>
      </c>
      <c r="X85" s="150">
        <v>43405</v>
      </c>
      <c r="Y85" s="151" t="s">
        <v>1021</v>
      </c>
      <c r="Z85" s="152" t="s">
        <v>1113</v>
      </c>
    </row>
    <row r="86" spans="1:26" s="152" customFormat="1" ht="32.1" customHeight="1" x14ac:dyDescent="0.25">
      <c r="A86" s="146">
        <v>78</v>
      </c>
      <c r="B86" s="147" t="s">
        <v>314</v>
      </c>
      <c r="C86" s="147" t="s">
        <v>316</v>
      </c>
      <c r="D86" s="123">
        <v>125000</v>
      </c>
      <c r="E86" s="123">
        <v>125000</v>
      </c>
      <c r="F86" s="123">
        <v>0</v>
      </c>
      <c r="G86" s="123">
        <f t="shared" si="26"/>
        <v>117817.39600000001</v>
      </c>
      <c r="H86" s="123">
        <f t="shared" si="27"/>
        <v>1500000</v>
      </c>
      <c r="I86" s="123">
        <f t="shared" si="28"/>
        <v>86191.247999999992</v>
      </c>
      <c r="J86" s="123">
        <f t="shared" si="29"/>
        <v>1413808.7520000001</v>
      </c>
      <c r="K86" s="148">
        <f t="shared" si="30"/>
        <v>18037.286291666667</v>
      </c>
      <c r="L86" s="123">
        <v>0</v>
      </c>
      <c r="M86" s="123">
        <f t="shared" si="31"/>
        <v>3587.5</v>
      </c>
      <c r="N86" s="123">
        <f t="shared" si="32"/>
        <v>8875</v>
      </c>
      <c r="O86" s="123">
        <f>47304*1.1%</f>
        <v>520.34400000000005</v>
      </c>
      <c r="P86" s="123">
        <f>118260*3.04%</f>
        <v>3595.1039999999998</v>
      </c>
      <c r="Q86" s="123">
        <f t="shared" si="33"/>
        <v>8862.5</v>
      </c>
      <c r="R86" s="123">
        <v>0</v>
      </c>
      <c r="S86" s="123">
        <f t="shared" si="34"/>
        <v>7182.6039999999994</v>
      </c>
      <c r="T86" s="123">
        <f t="shared" si="35"/>
        <v>25219.890291666667</v>
      </c>
      <c r="U86" s="123">
        <f t="shared" si="36"/>
        <v>18257.844000000001</v>
      </c>
      <c r="V86" s="149">
        <f t="shared" si="37"/>
        <v>99780.10970833333</v>
      </c>
      <c r="W86" s="150">
        <v>42855</v>
      </c>
      <c r="X86" s="150">
        <v>43220</v>
      </c>
      <c r="Y86" s="151" t="s">
        <v>1004</v>
      </c>
      <c r="Z86" s="152" t="s">
        <v>1113</v>
      </c>
    </row>
    <row r="87" spans="1:26" s="152" customFormat="1" ht="32.1" customHeight="1" x14ac:dyDescent="0.25">
      <c r="A87" s="146">
        <v>79</v>
      </c>
      <c r="B87" s="147" t="s">
        <v>852</v>
      </c>
      <c r="C87" s="147" t="s">
        <v>40</v>
      </c>
      <c r="D87" s="123">
        <v>25000</v>
      </c>
      <c r="E87" s="123">
        <v>25000</v>
      </c>
      <c r="F87" s="123">
        <v>15000</v>
      </c>
      <c r="G87" s="123">
        <f t="shared" si="26"/>
        <v>22508.880000000001</v>
      </c>
      <c r="H87" s="123">
        <f t="shared" si="27"/>
        <v>300000</v>
      </c>
      <c r="I87" s="123">
        <f t="shared" si="28"/>
        <v>29893.439999999999</v>
      </c>
      <c r="J87" s="123">
        <f t="shared" si="29"/>
        <v>270106.56</v>
      </c>
      <c r="K87" s="148">
        <f t="shared" si="30"/>
        <v>0</v>
      </c>
      <c r="L87" s="123">
        <v>0</v>
      </c>
      <c r="M87" s="123">
        <f t="shared" si="31"/>
        <v>717.5</v>
      </c>
      <c r="N87" s="123">
        <f t="shared" si="32"/>
        <v>1774.9999999999998</v>
      </c>
      <c r="O87" s="123">
        <f t="shared" ref="O87:O98" si="38">D87*1.1%</f>
        <v>275</v>
      </c>
      <c r="P87" s="123">
        <f t="shared" ref="P87:P118" si="39">D87*3.04%</f>
        <v>760</v>
      </c>
      <c r="Q87" s="123">
        <f t="shared" si="33"/>
        <v>1772.5000000000002</v>
      </c>
      <c r="R87" s="123">
        <v>1013.62</v>
      </c>
      <c r="S87" s="123">
        <f t="shared" si="34"/>
        <v>2491.12</v>
      </c>
      <c r="T87" s="123">
        <f t="shared" si="35"/>
        <v>2491.12</v>
      </c>
      <c r="U87" s="123">
        <f t="shared" si="36"/>
        <v>3822.5</v>
      </c>
      <c r="V87" s="149">
        <f t="shared" si="37"/>
        <v>37508.880000000005</v>
      </c>
      <c r="W87" s="150">
        <v>43070</v>
      </c>
      <c r="X87" s="150">
        <v>43190</v>
      </c>
      <c r="Y87" s="151" t="s">
        <v>984</v>
      </c>
      <c r="Z87" s="152" t="s">
        <v>1113</v>
      </c>
    </row>
    <row r="88" spans="1:26" s="152" customFormat="1" ht="32.1" customHeight="1" x14ac:dyDescent="0.25">
      <c r="A88" s="146">
        <v>80</v>
      </c>
      <c r="B88" s="147" t="s">
        <v>768</v>
      </c>
      <c r="C88" s="147" t="s">
        <v>471</v>
      </c>
      <c r="D88" s="123">
        <v>35000</v>
      </c>
      <c r="E88" s="123">
        <v>35000</v>
      </c>
      <c r="F88" s="123">
        <v>0</v>
      </c>
      <c r="G88" s="123">
        <f t="shared" si="26"/>
        <v>32931.5</v>
      </c>
      <c r="H88" s="123">
        <f t="shared" si="27"/>
        <v>420000</v>
      </c>
      <c r="I88" s="123">
        <f t="shared" si="28"/>
        <v>24822</v>
      </c>
      <c r="J88" s="123">
        <f t="shared" si="29"/>
        <v>395178</v>
      </c>
      <c r="K88" s="148">
        <f t="shared" si="30"/>
        <v>0</v>
      </c>
      <c r="L88" s="123">
        <v>0</v>
      </c>
      <c r="M88" s="123">
        <f t="shared" si="31"/>
        <v>1004.5</v>
      </c>
      <c r="N88" s="123">
        <f t="shared" si="32"/>
        <v>2485</v>
      </c>
      <c r="O88" s="123">
        <f t="shared" si="38"/>
        <v>385.00000000000006</v>
      </c>
      <c r="P88" s="123">
        <f t="shared" si="39"/>
        <v>1064</v>
      </c>
      <c r="Q88" s="123">
        <f t="shared" si="33"/>
        <v>2481.5</v>
      </c>
      <c r="R88" s="123">
        <v>0</v>
      </c>
      <c r="S88" s="123">
        <f t="shared" si="34"/>
        <v>2068.5</v>
      </c>
      <c r="T88" s="123">
        <f t="shared" si="35"/>
        <v>2068.5</v>
      </c>
      <c r="U88" s="123">
        <f t="shared" si="36"/>
        <v>5351.5</v>
      </c>
      <c r="V88" s="149">
        <f t="shared" si="37"/>
        <v>32931.5</v>
      </c>
      <c r="W88" s="150">
        <v>42887</v>
      </c>
      <c r="X88" s="150">
        <v>43252</v>
      </c>
      <c r="Y88" s="151" t="s">
        <v>771</v>
      </c>
      <c r="Z88" s="152" t="s">
        <v>1113</v>
      </c>
    </row>
    <row r="89" spans="1:26" s="152" customFormat="1" ht="32.1" customHeight="1" x14ac:dyDescent="0.25">
      <c r="A89" s="146">
        <v>81</v>
      </c>
      <c r="B89" s="147" t="s">
        <v>256</v>
      </c>
      <c r="C89" s="147" t="s">
        <v>58</v>
      </c>
      <c r="D89" s="123">
        <v>45000</v>
      </c>
      <c r="E89" s="123">
        <v>45000</v>
      </c>
      <c r="F89" s="123">
        <v>20000</v>
      </c>
      <c r="G89" s="123">
        <f t="shared" si="26"/>
        <v>42340.5</v>
      </c>
      <c r="H89" s="123">
        <f t="shared" si="27"/>
        <v>540000</v>
      </c>
      <c r="I89" s="123">
        <f t="shared" si="28"/>
        <v>31914</v>
      </c>
      <c r="J89" s="123">
        <f t="shared" si="29"/>
        <v>508086</v>
      </c>
      <c r="K89" s="148">
        <f t="shared" si="30"/>
        <v>1148.3248749999998</v>
      </c>
      <c r="L89" s="123">
        <v>0</v>
      </c>
      <c r="M89" s="123">
        <f t="shared" si="31"/>
        <v>1291.5</v>
      </c>
      <c r="N89" s="123">
        <f t="shared" si="32"/>
        <v>3194.9999999999995</v>
      </c>
      <c r="O89" s="123">
        <f t="shared" si="38"/>
        <v>495.00000000000006</v>
      </c>
      <c r="P89" s="123">
        <f t="shared" si="39"/>
        <v>1368</v>
      </c>
      <c r="Q89" s="123">
        <f t="shared" si="33"/>
        <v>3190.5</v>
      </c>
      <c r="R89" s="123">
        <v>0</v>
      </c>
      <c r="S89" s="123">
        <f t="shared" si="34"/>
        <v>2659.5</v>
      </c>
      <c r="T89" s="123">
        <f t="shared" si="35"/>
        <v>3807.8248749999998</v>
      </c>
      <c r="U89" s="123">
        <f t="shared" si="36"/>
        <v>6880.5</v>
      </c>
      <c r="V89" s="149">
        <f t="shared" si="37"/>
        <v>61192.175125000002</v>
      </c>
      <c r="W89" s="150">
        <v>42917</v>
      </c>
      <c r="X89" s="150">
        <v>43281</v>
      </c>
      <c r="Y89" s="151" t="s">
        <v>618</v>
      </c>
      <c r="Z89" s="152" t="s">
        <v>1113</v>
      </c>
    </row>
    <row r="90" spans="1:26" s="152" customFormat="1" ht="32.1" customHeight="1" x14ac:dyDescent="0.25">
      <c r="A90" s="146">
        <v>82</v>
      </c>
      <c r="B90" s="147" t="s">
        <v>214</v>
      </c>
      <c r="C90" s="147" t="s">
        <v>55</v>
      </c>
      <c r="D90" s="123">
        <v>25000</v>
      </c>
      <c r="E90" s="123">
        <v>25000</v>
      </c>
      <c r="F90" s="123">
        <v>15000</v>
      </c>
      <c r="G90" s="123">
        <f t="shared" si="26"/>
        <v>23522.5</v>
      </c>
      <c r="H90" s="123">
        <f t="shared" si="27"/>
        <v>300000</v>
      </c>
      <c r="I90" s="123">
        <f t="shared" si="28"/>
        <v>17730</v>
      </c>
      <c r="J90" s="123">
        <f t="shared" si="29"/>
        <v>282270</v>
      </c>
      <c r="K90" s="148">
        <f t="shared" si="30"/>
        <v>0</v>
      </c>
      <c r="L90" s="123">
        <v>0</v>
      </c>
      <c r="M90" s="123">
        <f t="shared" si="31"/>
        <v>717.5</v>
      </c>
      <c r="N90" s="123">
        <f t="shared" si="32"/>
        <v>1774.9999999999998</v>
      </c>
      <c r="O90" s="123">
        <f t="shared" si="38"/>
        <v>275</v>
      </c>
      <c r="P90" s="123">
        <f t="shared" si="39"/>
        <v>760</v>
      </c>
      <c r="Q90" s="123">
        <f t="shared" si="33"/>
        <v>1772.5000000000002</v>
      </c>
      <c r="R90" s="123">
        <v>0</v>
      </c>
      <c r="S90" s="123">
        <f t="shared" si="34"/>
        <v>1477.5</v>
      </c>
      <c r="T90" s="123">
        <f t="shared" si="35"/>
        <v>1477.5</v>
      </c>
      <c r="U90" s="123">
        <f t="shared" si="36"/>
        <v>3822.5</v>
      </c>
      <c r="V90" s="149">
        <f t="shared" si="37"/>
        <v>38522.5</v>
      </c>
      <c r="W90" s="150">
        <v>42887</v>
      </c>
      <c r="X90" s="150">
        <v>43252</v>
      </c>
      <c r="Y90" s="151" t="s">
        <v>567</v>
      </c>
      <c r="Z90" s="152" t="s">
        <v>1113</v>
      </c>
    </row>
    <row r="91" spans="1:26" s="152" customFormat="1" ht="32.1" customHeight="1" x14ac:dyDescent="0.25">
      <c r="A91" s="146">
        <v>83</v>
      </c>
      <c r="B91" s="147" t="s">
        <v>59</v>
      </c>
      <c r="C91" s="147" t="s">
        <v>40</v>
      </c>
      <c r="D91" s="123">
        <v>25000</v>
      </c>
      <c r="E91" s="123">
        <v>25000</v>
      </c>
      <c r="F91" s="123">
        <v>15000</v>
      </c>
      <c r="G91" s="123">
        <f t="shared" si="26"/>
        <v>23522.5</v>
      </c>
      <c r="H91" s="123">
        <f t="shared" si="27"/>
        <v>300000</v>
      </c>
      <c r="I91" s="123">
        <f t="shared" si="28"/>
        <v>17730</v>
      </c>
      <c r="J91" s="123">
        <f t="shared" si="29"/>
        <v>282270</v>
      </c>
      <c r="K91" s="148">
        <f t="shared" si="30"/>
        <v>0</v>
      </c>
      <c r="L91" s="123">
        <v>0</v>
      </c>
      <c r="M91" s="123">
        <f t="shared" si="31"/>
        <v>717.5</v>
      </c>
      <c r="N91" s="123">
        <f t="shared" si="32"/>
        <v>1774.9999999999998</v>
      </c>
      <c r="O91" s="123">
        <f t="shared" si="38"/>
        <v>275</v>
      </c>
      <c r="P91" s="123">
        <f t="shared" si="39"/>
        <v>760</v>
      </c>
      <c r="Q91" s="123">
        <f t="shared" si="33"/>
        <v>1772.5000000000002</v>
      </c>
      <c r="R91" s="123">
        <v>0</v>
      </c>
      <c r="S91" s="123">
        <f t="shared" si="34"/>
        <v>1477.5</v>
      </c>
      <c r="T91" s="123">
        <f t="shared" si="35"/>
        <v>1477.5</v>
      </c>
      <c r="U91" s="123">
        <f t="shared" si="36"/>
        <v>3822.5</v>
      </c>
      <c r="V91" s="149">
        <f t="shared" si="37"/>
        <v>38522.5</v>
      </c>
      <c r="W91" s="150">
        <v>42826</v>
      </c>
      <c r="X91" s="150">
        <v>43191</v>
      </c>
      <c r="Y91" s="151" t="s">
        <v>513</v>
      </c>
      <c r="Z91" s="152" t="s">
        <v>1113</v>
      </c>
    </row>
    <row r="92" spans="1:26" s="152" customFormat="1" ht="32.1" customHeight="1" x14ac:dyDescent="0.25">
      <c r="A92" s="146">
        <v>84</v>
      </c>
      <c r="B92" s="147" t="s">
        <v>206</v>
      </c>
      <c r="C92" s="147" t="s">
        <v>33</v>
      </c>
      <c r="D92" s="123">
        <v>25000</v>
      </c>
      <c r="E92" s="123">
        <v>25000</v>
      </c>
      <c r="F92" s="123">
        <v>15000</v>
      </c>
      <c r="G92" s="123">
        <f t="shared" si="26"/>
        <v>23522.5</v>
      </c>
      <c r="H92" s="123">
        <f t="shared" si="27"/>
        <v>300000</v>
      </c>
      <c r="I92" s="123">
        <f t="shared" si="28"/>
        <v>17730</v>
      </c>
      <c r="J92" s="123">
        <f t="shared" si="29"/>
        <v>282270</v>
      </c>
      <c r="K92" s="148">
        <f t="shared" si="30"/>
        <v>0</v>
      </c>
      <c r="L92" s="123">
        <v>0</v>
      </c>
      <c r="M92" s="123">
        <f t="shared" si="31"/>
        <v>717.5</v>
      </c>
      <c r="N92" s="123">
        <f t="shared" si="32"/>
        <v>1774.9999999999998</v>
      </c>
      <c r="O92" s="123">
        <f t="shared" si="38"/>
        <v>275</v>
      </c>
      <c r="P92" s="123">
        <f t="shared" si="39"/>
        <v>760</v>
      </c>
      <c r="Q92" s="123">
        <f t="shared" si="33"/>
        <v>1772.5000000000002</v>
      </c>
      <c r="R92" s="123">
        <v>0</v>
      </c>
      <c r="S92" s="123">
        <f t="shared" si="34"/>
        <v>1477.5</v>
      </c>
      <c r="T92" s="123">
        <f t="shared" si="35"/>
        <v>1477.5</v>
      </c>
      <c r="U92" s="123">
        <f t="shared" si="36"/>
        <v>3822.5</v>
      </c>
      <c r="V92" s="149">
        <f t="shared" si="37"/>
        <v>38522.5</v>
      </c>
      <c r="W92" s="150">
        <v>42826</v>
      </c>
      <c r="X92" s="150">
        <v>43191</v>
      </c>
      <c r="Y92" s="151" t="s">
        <v>502</v>
      </c>
      <c r="Z92" s="152" t="s">
        <v>1113</v>
      </c>
    </row>
    <row r="93" spans="1:26" s="152" customFormat="1" ht="32.1" customHeight="1" x14ac:dyDescent="0.25">
      <c r="A93" s="146">
        <v>85</v>
      </c>
      <c r="B93" s="147" t="s">
        <v>60</v>
      </c>
      <c r="C93" s="147" t="s">
        <v>55</v>
      </c>
      <c r="D93" s="123">
        <v>25000</v>
      </c>
      <c r="E93" s="123">
        <v>25000</v>
      </c>
      <c r="F93" s="123">
        <v>15000</v>
      </c>
      <c r="G93" s="123">
        <f t="shared" si="26"/>
        <v>23522.5</v>
      </c>
      <c r="H93" s="123">
        <f t="shared" si="27"/>
        <v>300000</v>
      </c>
      <c r="I93" s="123">
        <f t="shared" si="28"/>
        <v>17730</v>
      </c>
      <c r="J93" s="123">
        <f t="shared" si="29"/>
        <v>282270</v>
      </c>
      <c r="K93" s="148">
        <f t="shared" si="30"/>
        <v>0</v>
      </c>
      <c r="L93" s="123">
        <v>0</v>
      </c>
      <c r="M93" s="123">
        <f t="shared" si="31"/>
        <v>717.5</v>
      </c>
      <c r="N93" s="123">
        <f t="shared" si="32"/>
        <v>1774.9999999999998</v>
      </c>
      <c r="O93" s="123">
        <f t="shared" si="38"/>
        <v>275</v>
      </c>
      <c r="P93" s="123">
        <f t="shared" si="39"/>
        <v>760</v>
      </c>
      <c r="Q93" s="123">
        <f t="shared" si="33"/>
        <v>1772.5000000000002</v>
      </c>
      <c r="R93" s="123">
        <v>0</v>
      </c>
      <c r="S93" s="123">
        <f t="shared" si="34"/>
        <v>1477.5</v>
      </c>
      <c r="T93" s="123">
        <f t="shared" si="35"/>
        <v>1477.5</v>
      </c>
      <c r="U93" s="123">
        <f t="shared" si="36"/>
        <v>3822.5</v>
      </c>
      <c r="V93" s="149">
        <f t="shared" si="37"/>
        <v>38522.5</v>
      </c>
      <c r="W93" s="150">
        <v>42840</v>
      </c>
      <c r="X93" s="150">
        <v>43205</v>
      </c>
      <c r="Y93" s="151" t="s">
        <v>944</v>
      </c>
      <c r="Z93" s="152" t="s">
        <v>1113</v>
      </c>
    </row>
    <row r="94" spans="1:26" s="152" customFormat="1" ht="32.1" customHeight="1" x14ac:dyDescent="0.25">
      <c r="A94" s="146">
        <v>86</v>
      </c>
      <c r="B94" s="147" t="s">
        <v>905</v>
      </c>
      <c r="C94" s="147" t="s">
        <v>138</v>
      </c>
      <c r="D94" s="123">
        <v>20000</v>
      </c>
      <c r="E94" s="123">
        <v>20000</v>
      </c>
      <c r="F94" s="123">
        <v>10000</v>
      </c>
      <c r="G94" s="123">
        <f t="shared" si="26"/>
        <v>18818</v>
      </c>
      <c r="H94" s="123">
        <f t="shared" si="27"/>
        <v>240000</v>
      </c>
      <c r="I94" s="123">
        <f t="shared" si="28"/>
        <v>14184</v>
      </c>
      <c r="J94" s="123">
        <f t="shared" si="29"/>
        <v>225816</v>
      </c>
      <c r="K94" s="148">
        <f t="shared" si="30"/>
        <v>0</v>
      </c>
      <c r="L94" s="123">
        <v>0</v>
      </c>
      <c r="M94" s="123">
        <f t="shared" si="31"/>
        <v>574</v>
      </c>
      <c r="N94" s="123">
        <f t="shared" si="32"/>
        <v>1419.9999999999998</v>
      </c>
      <c r="O94" s="123">
        <f t="shared" si="38"/>
        <v>220.00000000000003</v>
      </c>
      <c r="P94" s="123">
        <f t="shared" si="39"/>
        <v>608</v>
      </c>
      <c r="Q94" s="123">
        <f t="shared" si="33"/>
        <v>1418</v>
      </c>
      <c r="R94" s="123">
        <v>0</v>
      </c>
      <c r="S94" s="123">
        <f t="shared" si="34"/>
        <v>1182</v>
      </c>
      <c r="T94" s="123">
        <f t="shared" si="35"/>
        <v>1182</v>
      </c>
      <c r="U94" s="123">
        <f t="shared" si="36"/>
        <v>3058</v>
      </c>
      <c r="V94" s="149">
        <f t="shared" si="37"/>
        <v>28818</v>
      </c>
      <c r="W94" s="150">
        <v>42948</v>
      </c>
      <c r="X94" s="150">
        <v>43313</v>
      </c>
      <c r="Y94" s="151" t="s">
        <v>917</v>
      </c>
      <c r="Z94" s="152" t="s">
        <v>1113</v>
      </c>
    </row>
    <row r="95" spans="1:26" s="152" customFormat="1" ht="32.1" customHeight="1" x14ac:dyDescent="0.25">
      <c r="A95" s="146">
        <v>87</v>
      </c>
      <c r="B95" s="147" t="s">
        <v>284</v>
      </c>
      <c r="C95" s="147" t="s">
        <v>282</v>
      </c>
      <c r="D95" s="123">
        <v>25000</v>
      </c>
      <c r="E95" s="123">
        <v>25000</v>
      </c>
      <c r="F95" s="123">
        <v>15000</v>
      </c>
      <c r="G95" s="123">
        <f t="shared" si="26"/>
        <v>23522.5</v>
      </c>
      <c r="H95" s="123">
        <f t="shared" si="27"/>
        <v>300000</v>
      </c>
      <c r="I95" s="123">
        <f t="shared" si="28"/>
        <v>17730</v>
      </c>
      <c r="J95" s="123">
        <f t="shared" si="29"/>
        <v>282270</v>
      </c>
      <c r="K95" s="148">
        <f t="shared" si="30"/>
        <v>0</v>
      </c>
      <c r="L95" s="123">
        <v>0</v>
      </c>
      <c r="M95" s="123">
        <f t="shared" si="31"/>
        <v>717.5</v>
      </c>
      <c r="N95" s="123">
        <f t="shared" si="32"/>
        <v>1774.9999999999998</v>
      </c>
      <c r="O95" s="123">
        <f t="shared" si="38"/>
        <v>275</v>
      </c>
      <c r="P95" s="123">
        <f t="shared" si="39"/>
        <v>760</v>
      </c>
      <c r="Q95" s="123">
        <f t="shared" si="33"/>
        <v>1772.5000000000002</v>
      </c>
      <c r="R95" s="123">
        <v>0</v>
      </c>
      <c r="S95" s="123">
        <f t="shared" si="34"/>
        <v>1477.5</v>
      </c>
      <c r="T95" s="123">
        <f t="shared" si="35"/>
        <v>1477.5</v>
      </c>
      <c r="U95" s="123">
        <f t="shared" si="36"/>
        <v>3822.5</v>
      </c>
      <c r="V95" s="149">
        <f t="shared" si="37"/>
        <v>38522.5</v>
      </c>
      <c r="W95" s="150">
        <v>42978</v>
      </c>
      <c r="X95" s="150">
        <v>43343</v>
      </c>
      <c r="Y95" s="151" t="s">
        <v>999</v>
      </c>
      <c r="Z95" s="152" t="s">
        <v>1113</v>
      </c>
    </row>
    <row r="96" spans="1:26" s="152" customFormat="1" ht="32.1" customHeight="1" x14ac:dyDescent="0.25">
      <c r="A96" s="146">
        <v>88</v>
      </c>
      <c r="B96" s="147" t="s">
        <v>61</v>
      </c>
      <c r="C96" s="147" t="s">
        <v>33</v>
      </c>
      <c r="D96" s="123">
        <v>25000</v>
      </c>
      <c r="E96" s="123">
        <v>25000</v>
      </c>
      <c r="F96" s="123">
        <v>15000</v>
      </c>
      <c r="G96" s="123">
        <f t="shared" si="26"/>
        <v>23522.5</v>
      </c>
      <c r="H96" s="123">
        <f t="shared" si="27"/>
        <v>300000</v>
      </c>
      <c r="I96" s="123">
        <f t="shared" si="28"/>
        <v>17730</v>
      </c>
      <c r="J96" s="123">
        <f t="shared" si="29"/>
        <v>282270</v>
      </c>
      <c r="K96" s="148">
        <f t="shared" si="30"/>
        <v>0</v>
      </c>
      <c r="L96" s="123">
        <v>0</v>
      </c>
      <c r="M96" s="123">
        <f t="shared" si="31"/>
        <v>717.5</v>
      </c>
      <c r="N96" s="123">
        <f t="shared" si="32"/>
        <v>1774.9999999999998</v>
      </c>
      <c r="O96" s="123">
        <f t="shared" si="38"/>
        <v>275</v>
      </c>
      <c r="P96" s="123">
        <f t="shared" si="39"/>
        <v>760</v>
      </c>
      <c r="Q96" s="123">
        <f t="shared" si="33"/>
        <v>1772.5000000000002</v>
      </c>
      <c r="R96" s="123">
        <v>0</v>
      </c>
      <c r="S96" s="123">
        <f t="shared" si="34"/>
        <v>1477.5</v>
      </c>
      <c r="T96" s="123">
        <f t="shared" si="35"/>
        <v>1477.5</v>
      </c>
      <c r="U96" s="123">
        <f t="shared" si="36"/>
        <v>3822.5</v>
      </c>
      <c r="V96" s="149">
        <f t="shared" si="37"/>
        <v>38522.5</v>
      </c>
      <c r="W96" s="150">
        <v>42826</v>
      </c>
      <c r="X96" s="150">
        <v>43191</v>
      </c>
      <c r="Y96" s="151" t="s">
        <v>511</v>
      </c>
      <c r="Z96" s="152" t="s">
        <v>1113</v>
      </c>
    </row>
    <row r="97" spans="1:26" s="152" customFormat="1" ht="32.1" customHeight="1" x14ac:dyDescent="0.25">
      <c r="A97" s="146">
        <v>89</v>
      </c>
      <c r="B97" s="147" t="s">
        <v>892</v>
      </c>
      <c r="C97" s="147" t="s">
        <v>383</v>
      </c>
      <c r="D97" s="123">
        <v>25000</v>
      </c>
      <c r="E97" s="123">
        <v>25000</v>
      </c>
      <c r="F97" s="123">
        <v>15000</v>
      </c>
      <c r="G97" s="123">
        <f t="shared" si="26"/>
        <v>23522.5</v>
      </c>
      <c r="H97" s="123">
        <f t="shared" si="27"/>
        <v>300000</v>
      </c>
      <c r="I97" s="123">
        <f t="shared" si="28"/>
        <v>17730</v>
      </c>
      <c r="J97" s="123">
        <f t="shared" si="29"/>
        <v>282270</v>
      </c>
      <c r="K97" s="148">
        <f t="shared" si="30"/>
        <v>0</v>
      </c>
      <c r="L97" s="123">
        <v>0</v>
      </c>
      <c r="M97" s="123">
        <f t="shared" si="31"/>
        <v>717.5</v>
      </c>
      <c r="N97" s="123">
        <f t="shared" si="32"/>
        <v>1774.9999999999998</v>
      </c>
      <c r="O97" s="123">
        <f t="shared" si="38"/>
        <v>275</v>
      </c>
      <c r="P97" s="123">
        <f t="shared" si="39"/>
        <v>760</v>
      </c>
      <c r="Q97" s="123">
        <f t="shared" si="33"/>
        <v>1772.5000000000002</v>
      </c>
      <c r="R97" s="123">
        <v>0</v>
      </c>
      <c r="S97" s="123">
        <f t="shared" si="34"/>
        <v>1477.5</v>
      </c>
      <c r="T97" s="123">
        <f t="shared" si="35"/>
        <v>1477.5</v>
      </c>
      <c r="U97" s="123">
        <f t="shared" si="36"/>
        <v>3822.5</v>
      </c>
      <c r="V97" s="149">
        <f t="shared" si="37"/>
        <v>38522.5</v>
      </c>
      <c r="W97" s="150">
        <v>42948</v>
      </c>
      <c r="X97" s="150">
        <v>43313</v>
      </c>
      <c r="Y97" s="151" t="s">
        <v>885</v>
      </c>
      <c r="Z97" s="152" t="s">
        <v>1113</v>
      </c>
    </row>
    <row r="98" spans="1:26" s="152" customFormat="1" ht="32.1" customHeight="1" x14ac:dyDescent="0.25">
      <c r="A98" s="146">
        <v>90</v>
      </c>
      <c r="B98" s="147" t="s">
        <v>645</v>
      </c>
      <c r="C98" s="147" t="s">
        <v>649</v>
      </c>
      <c r="D98" s="123">
        <v>20000</v>
      </c>
      <c r="E98" s="123">
        <v>20000</v>
      </c>
      <c r="F98" s="123">
        <v>10000</v>
      </c>
      <c r="G98" s="123">
        <f t="shared" si="26"/>
        <v>18818</v>
      </c>
      <c r="H98" s="123">
        <f t="shared" si="27"/>
        <v>240000</v>
      </c>
      <c r="I98" s="123">
        <f t="shared" si="28"/>
        <v>14184</v>
      </c>
      <c r="J98" s="123">
        <f t="shared" si="29"/>
        <v>225816</v>
      </c>
      <c r="K98" s="148">
        <f t="shared" si="30"/>
        <v>0</v>
      </c>
      <c r="L98" s="123">
        <v>0</v>
      </c>
      <c r="M98" s="123">
        <f t="shared" si="31"/>
        <v>574</v>
      </c>
      <c r="N98" s="123">
        <f t="shared" si="32"/>
        <v>1419.9999999999998</v>
      </c>
      <c r="O98" s="123">
        <f t="shared" si="38"/>
        <v>220.00000000000003</v>
      </c>
      <c r="P98" s="123">
        <f t="shared" si="39"/>
        <v>608</v>
      </c>
      <c r="Q98" s="123">
        <f t="shared" si="33"/>
        <v>1418</v>
      </c>
      <c r="R98" s="123">
        <v>0</v>
      </c>
      <c r="S98" s="123">
        <f t="shared" si="34"/>
        <v>1182</v>
      </c>
      <c r="T98" s="123">
        <f t="shared" si="35"/>
        <v>1182</v>
      </c>
      <c r="U98" s="123">
        <f t="shared" si="36"/>
        <v>3058</v>
      </c>
      <c r="V98" s="149">
        <f t="shared" si="37"/>
        <v>28818</v>
      </c>
      <c r="W98" s="150">
        <v>42826</v>
      </c>
      <c r="X98" s="150">
        <v>43191</v>
      </c>
      <c r="Y98" s="151" t="s">
        <v>650</v>
      </c>
      <c r="Z98" s="152" t="s">
        <v>1113</v>
      </c>
    </row>
    <row r="99" spans="1:26" s="152" customFormat="1" ht="32.1" customHeight="1" x14ac:dyDescent="0.25">
      <c r="A99" s="146">
        <v>91</v>
      </c>
      <c r="B99" s="147" t="s">
        <v>350</v>
      </c>
      <c r="C99" s="147" t="s">
        <v>354</v>
      </c>
      <c r="D99" s="123">
        <v>90000</v>
      </c>
      <c r="E99" s="123">
        <v>90000</v>
      </c>
      <c r="F99" s="123">
        <v>20000</v>
      </c>
      <c r="G99" s="123">
        <f t="shared" si="26"/>
        <v>84681</v>
      </c>
      <c r="H99" s="123">
        <f t="shared" si="27"/>
        <v>1080000</v>
      </c>
      <c r="I99" s="123">
        <f t="shared" si="28"/>
        <v>63828</v>
      </c>
      <c r="J99" s="123">
        <f t="shared" si="29"/>
        <v>1016172</v>
      </c>
      <c r="K99" s="148">
        <f t="shared" si="30"/>
        <v>9753.1872916666671</v>
      </c>
      <c r="L99" s="123">
        <v>0</v>
      </c>
      <c r="M99" s="123">
        <f t="shared" si="31"/>
        <v>2583</v>
      </c>
      <c r="N99" s="123">
        <f t="shared" si="32"/>
        <v>6389.9999999999991</v>
      </c>
      <c r="O99" s="123">
        <f>47304*1.1%</f>
        <v>520.34400000000005</v>
      </c>
      <c r="P99" s="123">
        <f t="shared" si="39"/>
        <v>2736</v>
      </c>
      <c r="Q99" s="123">
        <f t="shared" si="33"/>
        <v>6381</v>
      </c>
      <c r="R99" s="123">
        <v>0</v>
      </c>
      <c r="S99" s="123">
        <f t="shared" si="34"/>
        <v>5319</v>
      </c>
      <c r="T99" s="123">
        <f t="shared" si="35"/>
        <v>15072.187291666667</v>
      </c>
      <c r="U99" s="123">
        <f t="shared" si="36"/>
        <v>13291.344000000001</v>
      </c>
      <c r="V99" s="149">
        <f t="shared" si="37"/>
        <v>94927.812708333338</v>
      </c>
      <c r="W99" s="150">
        <v>42855</v>
      </c>
      <c r="X99" s="150">
        <v>43220</v>
      </c>
      <c r="Y99" s="151" t="s">
        <v>990</v>
      </c>
      <c r="Z99" s="152" t="s">
        <v>1113</v>
      </c>
    </row>
    <row r="100" spans="1:26" s="152" customFormat="1" ht="32.1" customHeight="1" x14ac:dyDescent="0.25">
      <c r="A100" s="146">
        <v>92</v>
      </c>
      <c r="B100" s="147" t="s">
        <v>325</v>
      </c>
      <c r="C100" s="147" t="s">
        <v>322</v>
      </c>
      <c r="D100" s="123">
        <v>25000</v>
      </c>
      <c r="E100" s="123">
        <v>25000</v>
      </c>
      <c r="F100" s="123">
        <v>0</v>
      </c>
      <c r="G100" s="123">
        <f t="shared" si="26"/>
        <v>23522.5</v>
      </c>
      <c r="H100" s="123">
        <f t="shared" si="27"/>
        <v>300000</v>
      </c>
      <c r="I100" s="123">
        <f t="shared" si="28"/>
        <v>17730</v>
      </c>
      <c r="J100" s="123">
        <f t="shared" si="29"/>
        <v>282270</v>
      </c>
      <c r="K100" s="148">
        <f t="shared" si="30"/>
        <v>0</v>
      </c>
      <c r="L100" s="123">
        <v>0</v>
      </c>
      <c r="M100" s="123">
        <f t="shared" si="31"/>
        <v>717.5</v>
      </c>
      <c r="N100" s="123">
        <f t="shared" si="32"/>
        <v>1774.9999999999998</v>
      </c>
      <c r="O100" s="123">
        <f t="shared" ref="O100:O105" si="40">D100*1.1%</f>
        <v>275</v>
      </c>
      <c r="P100" s="123">
        <f t="shared" si="39"/>
        <v>760</v>
      </c>
      <c r="Q100" s="123">
        <f t="shared" si="33"/>
        <v>1772.5000000000002</v>
      </c>
      <c r="R100" s="123">
        <v>0</v>
      </c>
      <c r="S100" s="123">
        <f t="shared" si="34"/>
        <v>1477.5</v>
      </c>
      <c r="T100" s="123">
        <f t="shared" si="35"/>
        <v>1477.5</v>
      </c>
      <c r="U100" s="123">
        <f t="shared" si="36"/>
        <v>3822.5</v>
      </c>
      <c r="V100" s="149">
        <f t="shared" si="37"/>
        <v>23522.5</v>
      </c>
      <c r="W100" s="150">
        <v>42855</v>
      </c>
      <c r="X100" s="150">
        <v>43220</v>
      </c>
      <c r="Y100" s="151" t="s">
        <v>503</v>
      </c>
      <c r="Z100" s="152" t="s">
        <v>1113</v>
      </c>
    </row>
    <row r="101" spans="1:26" s="152" customFormat="1" ht="32.1" customHeight="1" x14ac:dyDescent="0.25">
      <c r="A101" s="146">
        <v>93</v>
      </c>
      <c r="B101" s="147" t="s">
        <v>187</v>
      </c>
      <c r="C101" s="147" t="s">
        <v>33</v>
      </c>
      <c r="D101" s="123">
        <v>25000</v>
      </c>
      <c r="E101" s="123">
        <v>25000</v>
      </c>
      <c r="F101" s="123">
        <v>15000</v>
      </c>
      <c r="G101" s="123">
        <f t="shared" si="26"/>
        <v>23522.5</v>
      </c>
      <c r="H101" s="123">
        <f t="shared" si="27"/>
        <v>300000</v>
      </c>
      <c r="I101" s="123">
        <f t="shared" si="28"/>
        <v>17730</v>
      </c>
      <c r="J101" s="123">
        <f t="shared" si="29"/>
        <v>282270</v>
      </c>
      <c r="K101" s="148">
        <f t="shared" si="30"/>
        <v>0</v>
      </c>
      <c r="L101" s="123">
        <v>0</v>
      </c>
      <c r="M101" s="123">
        <f t="shared" si="31"/>
        <v>717.5</v>
      </c>
      <c r="N101" s="123">
        <f t="shared" si="32"/>
        <v>1774.9999999999998</v>
      </c>
      <c r="O101" s="123">
        <f t="shared" si="40"/>
        <v>275</v>
      </c>
      <c r="P101" s="123">
        <f t="shared" si="39"/>
        <v>760</v>
      </c>
      <c r="Q101" s="123">
        <f t="shared" si="33"/>
        <v>1772.5000000000002</v>
      </c>
      <c r="R101" s="123">
        <v>0</v>
      </c>
      <c r="S101" s="123">
        <f t="shared" si="34"/>
        <v>1477.5</v>
      </c>
      <c r="T101" s="123">
        <f t="shared" si="35"/>
        <v>1477.5</v>
      </c>
      <c r="U101" s="123">
        <f t="shared" si="36"/>
        <v>3822.5</v>
      </c>
      <c r="V101" s="149">
        <f t="shared" si="37"/>
        <v>38522.5</v>
      </c>
      <c r="W101" s="150">
        <v>42826</v>
      </c>
      <c r="X101" s="150">
        <v>43191</v>
      </c>
      <c r="Y101" s="151" t="s">
        <v>517</v>
      </c>
      <c r="Z101" s="152" t="s">
        <v>1113</v>
      </c>
    </row>
    <row r="102" spans="1:26" s="152" customFormat="1" ht="32.1" customHeight="1" x14ac:dyDescent="0.25">
      <c r="A102" s="146">
        <v>94</v>
      </c>
      <c r="B102" s="147" t="s">
        <v>257</v>
      </c>
      <c r="C102" s="147" t="s">
        <v>33</v>
      </c>
      <c r="D102" s="123">
        <v>25000</v>
      </c>
      <c r="E102" s="123">
        <v>25000</v>
      </c>
      <c r="F102" s="123">
        <v>15000</v>
      </c>
      <c r="G102" s="123">
        <f t="shared" si="26"/>
        <v>23522.5</v>
      </c>
      <c r="H102" s="123">
        <f t="shared" si="27"/>
        <v>300000</v>
      </c>
      <c r="I102" s="123">
        <f t="shared" si="28"/>
        <v>17730</v>
      </c>
      <c r="J102" s="123">
        <f t="shared" si="29"/>
        <v>282270</v>
      </c>
      <c r="K102" s="148">
        <f t="shared" si="30"/>
        <v>0</v>
      </c>
      <c r="L102" s="123">
        <v>0</v>
      </c>
      <c r="M102" s="123">
        <f t="shared" si="31"/>
        <v>717.5</v>
      </c>
      <c r="N102" s="123">
        <f t="shared" si="32"/>
        <v>1774.9999999999998</v>
      </c>
      <c r="O102" s="123">
        <f t="shared" si="40"/>
        <v>275</v>
      </c>
      <c r="P102" s="123">
        <f t="shared" si="39"/>
        <v>760</v>
      </c>
      <c r="Q102" s="123">
        <f t="shared" si="33"/>
        <v>1772.5000000000002</v>
      </c>
      <c r="R102" s="123">
        <v>0</v>
      </c>
      <c r="S102" s="123">
        <f t="shared" si="34"/>
        <v>1477.5</v>
      </c>
      <c r="T102" s="123">
        <f t="shared" si="35"/>
        <v>1477.5</v>
      </c>
      <c r="U102" s="123">
        <f t="shared" si="36"/>
        <v>3822.5</v>
      </c>
      <c r="V102" s="149">
        <f t="shared" si="37"/>
        <v>38522.5</v>
      </c>
      <c r="W102" s="150">
        <v>42917</v>
      </c>
      <c r="X102" s="150">
        <v>43281</v>
      </c>
      <c r="Y102" s="151" t="s">
        <v>623</v>
      </c>
      <c r="Z102" s="152" t="s">
        <v>1113</v>
      </c>
    </row>
    <row r="103" spans="1:26" s="152" customFormat="1" ht="32.1" customHeight="1" x14ac:dyDescent="0.25">
      <c r="A103" s="146">
        <v>95</v>
      </c>
      <c r="B103" s="147" t="s">
        <v>335</v>
      </c>
      <c r="C103" s="147" t="s">
        <v>28</v>
      </c>
      <c r="D103" s="123">
        <v>25000</v>
      </c>
      <c r="E103" s="123">
        <v>25000</v>
      </c>
      <c r="F103" s="123">
        <v>15000</v>
      </c>
      <c r="G103" s="123">
        <f t="shared" si="26"/>
        <v>23522.5</v>
      </c>
      <c r="H103" s="123">
        <f t="shared" si="27"/>
        <v>300000</v>
      </c>
      <c r="I103" s="123">
        <f t="shared" si="28"/>
        <v>17730</v>
      </c>
      <c r="J103" s="123">
        <f t="shared" si="29"/>
        <v>282270</v>
      </c>
      <c r="K103" s="148">
        <f t="shared" si="30"/>
        <v>0</v>
      </c>
      <c r="L103" s="123">
        <v>0</v>
      </c>
      <c r="M103" s="123">
        <f t="shared" si="31"/>
        <v>717.5</v>
      </c>
      <c r="N103" s="123">
        <f t="shared" si="32"/>
        <v>1774.9999999999998</v>
      </c>
      <c r="O103" s="123">
        <f t="shared" si="40"/>
        <v>275</v>
      </c>
      <c r="P103" s="123">
        <f t="shared" si="39"/>
        <v>760</v>
      </c>
      <c r="Q103" s="123">
        <f t="shared" si="33"/>
        <v>1772.5000000000002</v>
      </c>
      <c r="R103" s="123">
        <v>0</v>
      </c>
      <c r="S103" s="123">
        <f t="shared" si="34"/>
        <v>1477.5</v>
      </c>
      <c r="T103" s="123">
        <f t="shared" si="35"/>
        <v>1477.5</v>
      </c>
      <c r="U103" s="123">
        <f t="shared" si="36"/>
        <v>3822.5</v>
      </c>
      <c r="V103" s="149">
        <f t="shared" si="37"/>
        <v>38522.5</v>
      </c>
      <c r="W103" s="150">
        <v>43040</v>
      </c>
      <c r="X103" s="150">
        <v>43404</v>
      </c>
      <c r="Y103" s="151" t="s">
        <v>1012</v>
      </c>
      <c r="Z103" s="152" t="s">
        <v>1113</v>
      </c>
    </row>
    <row r="104" spans="1:26" s="152" customFormat="1" ht="32.1" customHeight="1" x14ac:dyDescent="0.25">
      <c r="A104" s="146">
        <v>96</v>
      </c>
      <c r="B104" s="147" t="s">
        <v>62</v>
      </c>
      <c r="C104" s="147" t="s">
        <v>63</v>
      </c>
      <c r="D104" s="123">
        <v>20000</v>
      </c>
      <c r="E104" s="123">
        <v>20000</v>
      </c>
      <c r="F104" s="123">
        <v>10000</v>
      </c>
      <c r="G104" s="123">
        <f t="shared" si="26"/>
        <v>18818</v>
      </c>
      <c r="H104" s="123">
        <f t="shared" si="27"/>
        <v>240000</v>
      </c>
      <c r="I104" s="123">
        <f t="shared" si="28"/>
        <v>14184</v>
      </c>
      <c r="J104" s="123">
        <f t="shared" si="29"/>
        <v>225816</v>
      </c>
      <c r="K104" s="148">
        <f t="shared" si="30"/>
        <v>0</v>
      </c>
      <c r="L104" s="123">
        <v>0</v>
      </c>
      <c r="M104" s="123">
        <f t="shared" si="31"/>
        <v>574</v>
      </c>
      <c r="N104" s="123">
        <f t="shared" si="32"/>
        <v>1419.9999999999998</v>
      </c>
      <c r="O104" s="123">
        <f t="shared" si="40"/>
        <v>220.00000000000003</v>
      </c>
      <c r="P104" s="123">
        <f t="shared" si="39"/>
        <v>608</v>
      </c>
      <c r="Q104" s="123">
        <f t="shared" si="33"/>
        <v>1418</v>
      </c>
      <c r="R104" s="123">
        <v>0</v>
      </c>
      <c r="S104" s="123">
        <f t="shared" si="34"/>
        <v>1182</v>
      </c>
      <c r="T104" s="123">
        <f t="shared" si="35"/>
        <v>1182</v>
      </c>
      <c r="U104" s="123">
        <f t="shared" si="36"/>
        <v>3058</v>
      </c>
      <c r="V104" s="149">
        <f t="shared" si="37"/>
        <v>28818</v>
      </c>
      <c r="W104" s="150">
        <v>43009</v>
      </c>
      <c r="X104" s="150">
        <v>43374</v>
      </c>
      <c r="Y104" s="151" t="s">
        <v>1017</v>
      </c>
      <c r="Z104" s="152" t="s">
        <v>1113</v>
      </c>
    </row>
    <row r="105" spans="1:26" s="152" customFormat="1" ht="32.1" customHeight="1" x14ac:dyDescent="0.25">
      <c r="A105" s="146">
        <v>97</v>
      </c>
      <c r="B105" s="147" t="s">
        <v>523</v>
      </c>
      <c r="C105" s="147" t="s">
        <v>315</v>
      </c>
      <c r="D105" s="123">
        <v>27500</v>
      </c>
      <c r="E105" s="123">
        <v>27500</v>
      </c>
      <c r="F105" s="123">
        <v>0</v>
      </c>
      <c r="G105" s="123">
        <f t="shared" ref="G105:G136" si="41">D105-S105</f>
        <v>25874.75</v>
      </c>
      <c r="H105" s="123">
        <f t="shared" ref="H105:H136" si="42">D105*12</f>
        <v>330000</v>
      </c>
      <c r="I105" s="123">
        <f t="shared" ref="I105:I139" si="43">S105*12</f>
        <v>19503</v>
      </c>
      <c r="J105" s="123">
        <f t="shared" ref="J105:J136" si="44">H105-I105</f>
        <v>310497</v>
      </c>
      <c r="K105" s="148">
        <f t="shared" si="30"/>
        <v>0</v>
      </c>
      <c r="L105" s="123">
        <v>0</v>
      </c>
      <c r="M105" s="123">
        <f t="shared" ref="M105:M131" si="45">D105*2.87%</f>
        <v>789.25</v>
      </c>
      <c r="N105" s="123">
        <f t="shared" si="32"/>
        <v>1952.4999999999998</v>
      </c>
      <c r="O105" s="123">
        <f t="shared" si="40"/>
        <v>302.50000000000006</v>
      </c>
      <c r="P105" s="123">
        <f t="shared" si="39"/>
        <v>836</v>
      </c>
      <c r="Q105" s="123">
        <f t="shared" si="33"/>
        <v>1949.7500000000002</v>
      </c>
      <c r="R105" s="123">
        <v>0</v>
      </c>
      <c r="S105" s="123">
        <f t="shared" si="34"/>
        <v>1625.25</v>
      </c>
      <c r="T105" s="123">
        <f t="shared" si="35"/>
        <v>1625.25</v>
      </c>
      <c r="U105" s="123">
        <f t="shared" ref="U105:U136" si="46">N105+Q105+O105</f>
        <v>4204.75</v>
      </c>
      <c r="V105" s="149">
        <f t="shared" si="37"/>
        <v>25874.75</v>
      </c>
      <c r="W105" s="150">
        <v>42826</v>
      </c>
      <c r="X105" s="150">
        <v>43191</v>
      </c>
      <c r="Y105" s="151" t="s">
        <v>528</v>
      </c>
      <c r="Z105" s="152" t="s">
        <v>1113</v>
      </c>
    </row>
    <row r="106" spans="1:26" s="152" customFormat="1" ht="32.1" customHeight="1" x14ac:dyDescent="0.25">
      <c r="A106" s="146">
        <v>98</v>
      </c>
      <c r="B106" s="147" t="s">
        <v>1069</v>
      </c>
      <c r="C106" s="147" t="s">
        <v>1070</v>
      </c>
      <c r="D106" s="123">
        <v>90000</v>
      </c>
      <c r="E106" s="123">
        <v>90000</v>
      </c>
      <c r="F106" s="123">
        <v>0</v>
      </c>
      <c r="G106" s="123">
        <f t="shared" si="41"/>
        <v>84681</v>
      </c>
      <c r="H106" s="123">
        <f t="shared" si="42"/>
        <v>1080000</v>
      </c>
      <c r="I106" s="123">
        <f t="shared" si="43"/>
        <v>63828</v>
      </c>
      <c r="J106" s="123">
        <f t="shared" si="44"/>
        <v>1016172</v>
      </c>
      <c r="K106" s="148">
        <f t="shared" si="30"/>
        <v>9753.1872916666671</v>
      </c>
      <c r="L106" s="123">
        <v>0</v>
      </c>
      <c r="M106" s="123">
        <f t="shared" si="45"/>
        <v>2583</v>
      </c>
      <c r="N106" s="123">
        <f t="shared" si="32"/>
        <v>6389.9999999999991</v>
      </c>
      <c r="O106" s="123">
        <f>47304*1.1%</f>
        <v>520.34400000000005</v>
      </c>
      <c r="P106" s="123">
        <f t="shared" si="39"/>
        <v>2736</v>
      </c>
      <c r="Q106" s="123">
        <f t="shared" si="33"/>
        <v>6381</v>
      </c>
      <c r="R106" s="123">
        <v>0</v>
      </c>
      <c r="S106" s="123">
        <f t="shared" si="34"/>
        <v>5319</v>
      </c>
      <c r="T106" s="123">
        <f t="shared" si="35"/>
        <v>15072.187291666667</v>
      </c>
      <c r="U106" s="123">
        <f t="shared" si="46"/>
        <v>13291.344000000001</v>
      </c>
      <c r="V106" s="149">
        <f t="shared" si="37"/>
        <v>74927.812708333338</v>
      </c>
      <c r="W106" s="150">
        <v>43101</v>
      </c>
      <c r="X106" s="150">
        <v>43466</v>
      </c>
      <c r="Y106" s="151" t="s">
        <v>1071</v>
      </c>
      <c r="Z106" s="152" t="s">
        <v>1113</v>
      </c>
    </row>
    <row r="107" spans="1:26" s="152" customFormat="1" ht="32.1" customHeight="1" x14ac:dyDescent="0.25">
      <c r="A107" s="146">
        <v>99</v>
      </c>
      <c r="B107" s="147" t="s">
        <v>445</v>
      </c>
      <c r="C107" s="147" t="s">
        <v>408</v>
      </c>
      <c r="D107" s="123">
        <v>30000</v>
      </c>
      <c r="E107" s="123">
        <v>30000</v>
      </c>
      <c r="F107" s="123">
        <v>20000</v>
      </c>
      <c r="G107" s="123">
        <f t="shared" si="41"/>
        <v>28227</v>
      </c>
      <c r="H107" s="123">
        <f t="shared" si="42"/>
        <v>360000</v>
      </c>
      <c r="I107" s="123">
        <f t="shared" si="43"/>
        <v>21276</v>
      </c>
      <c r="J107" s="123">
        <f t="shared" si="44"/>
        <v>338724</v>
      </c>
      <c r="K107" s="148">
        <f t="shared" si="30"/>
        <v>0</v>
      </c>
      <c r="L107" s="123">
        <v>0</v>
      </c>
      <c r="M107" s="123">
        <f t="shared" si="45"/>
        <v>861</v>
      </c>
      <c r="N107" s="123">
        <f t="shared" si="32"/>
        <v>2130</v>
      </c>
      <c r="O107" s="123">
        <f>D107*1.1%</f>
        <v>330.00000000000006</v>
      </c>
      <c r="P107" s="123">
        <f t="shared" si="39"/>
        <v>912</v>
      </c>
      <c r="Q107" s="123">
        <f t="shared" si="33"/>
        <v>2127</v>
      </c>
      <c r="R107" s="123">
        <v>0</v>
      </c>
      <c r="S107" s="123">
        <f t="shared" si="34"/>
        <v>1773</v>
      </c>
      <c r="T107" s="123">
        <f t="shared" si="35"/>
        <v>1773</v>
      </c>
      <c r="U107" s="123">
        <f t="shared" si="46"/>
        <v>4587</v>
      </c>
      <c r="V107" s="149">
        <f t="shared" si="37"/>
        <v>48227</v>
      </c>
      <c r="W107" s="150">
        <v>42948</v>
      </c>
      <c r="X107" s="150">
        <v>43313</v>
      </c>
      <c r="Y107" s="151" t="s">
        <v>1007</v>
      </c>
      <c r="Z107" s="152" t="s">
        <v>1113</v>
      </c>
    </row>
    <row r="108" spans="1:26" s="152" customFormat="1" ht="32.1" customHeight="1" x14ac:dyDescent="0.25">
      <c r="A108" s="146">
        <v>100</v>
      </c>
      <c r="B108" s="147" t="s">
        <v>789</v>
      </c>
      <c r="C108" s="147" t="s">
        <v>540</v>
      </c>
      <c r="D108" s="123">
        <v>20000</v>
      </c>
      <c r="E108" s="123">
        <v>20000</v>
      </c>
      <c r="F108" s="123">
        <v>10000</v>
      </c>
      <c r="G108" s="123">
        <f t="shared" si="41"/>
        <v>18818</v>
      </c>
      <c r="H108" s="123">
        <f t="shared" si="42"/>
        <v>240000</v>
      </c>
      <c r="I108" s="123">
        <f t="shared" si="43"/>
        <v>14184</v>
      </c>
      <c r="J108" s="123">
        <f t="shared" si="44"/>
        <v>225816</v>
      </c>
      <c r="K108" s="148">
        <f t="shared" si="30"/>
        <v>0</v>
      </c>
      <c r="L108" s="123">
        <v>0</v>
      </c>
      <c r="M108" s="123">
        <f t="shared" si="45"/>
        <v>574</v>
      </c>
      <c r="N108" s="123">
        <f t="shared" si="32"/>
        <v>1419.9999999999998</v>
      </c>
      <c r="O108" s="123">
        <f>D108*1.1%</f>
        <v>220.00000000000003</v>
      </c>
      <c r="P108" s="123">
        <f t="shared" si="39"/>
        <v>608</v>
      </c>
      <c r="Q108" s="123">
        <f t="shared" si="33"/>
        <v>1418</v>
      </c>
      <c r="R108" s="123">
        <v>0</v>
      </c>
      <c r="S108" s="123">
        <f t="shared" si="34"/>
        <v>1182</v>
      </c>
      <c r="T108" s="123">
        <f t="shared" si="35"/>
        <v>1182</v>
      </c>
      <c r="U108" s="123">
        <f t="shared" si="46"/>
        <v>3058</v>
      </c>
      <c r="V108" s="149">
        <f t="shared" si="37"/>
        <v>28818</v>
      </c>
      <c r="W108" s="150">
        <v>42887</v>
      </c>
      <c r="X108" s="150">
        <v>43252</v>
      </c>
      <c r="Y108" s="151" t="s">
        <v>802</v>
      </c>
      <c r="Z108" s="152" t="s">
        <v>1113</v>
      </c>
    </row>
    <row r="109" spans="1:26" s="152" customFormat="1" ht="32.1" customHeight="1" x14ac:dyDescent="0.25">
      <c r="A109" s="146">
        <v>101</v>
      </c>
      <c r="B109" s="147" t="s">
        <v>369</v>
      </c>
      <c r="C109" s="147" t="s">
        <v>355</v>
      </c>
      <c r="D109" s="123">
        <v>50000</v>
      </c>
      <c r="E109" s="123">
        <v>50000</v>
      </c>
      <c r="F109" s="123">
        <v>20000</v>
      </c>
      <c r="G109" s="123">
        <f t="shared" si="41"/>
        <v>46031.38</v>
      </c>
      <c r="H109" s="123">
        <f t="shared" si="42"/>
        <v>600000</v>
      </c>
      <c r="I109" s="123">
        <f t="shared" si="43"/>
        <v>47623.44</v>
      </c>
      <c r="J109" s="123">
        <f t="shared" si="44"/>
        <v>552376.56000000006</v>
      </c>
      <c r="K109" s="148">
        <f t="shared" si="30"/>
        <v>1701.9568750000005</v>
      </c>
      <c r="L109" s="123">
        <v>0</v>
      </c>
      <c r="M109" s="123">
        <f t="shared" si="45"/>
        <v>1435</v>
      </c>
      <c r="N109" s="123">
        <f t="shared" si="32"/>
        <v>3549.9999999999995</v>
      </c>
      <c r="O109" s="123">
        <f>47304*1.1%</f>
        <v>520.34400000000005</v>
      </c>
      <c r="P109" s="123">
        <f t="shared" si="39"/>
        <v>1520</v>
      </c>
      <c r="Q109" s="123">
        <f t="shared" si="33"/>
        <v>3545.0000000000005</v>
      </c>
      <c r="R109" s="123">
        <v>1013.62</v>
      </c>
      <c r="S109" s="123">
        <f t="shared" si="34"/>
        <v>3968.62</v>
      </c>
      <c r="T109" s="123">
        <f t="shared" si="35"/>
        <v>5670.5768750000007</v>
      </c>
      <c r="U109" s="123">
        <f t="shared" si="46"/>
        <v>7615.3440000000001</v>
      </c>
      <c r="V109" s="149">
        <f t="shared" si="37"/>
        <v>64329.423125000001</v>
      </c>
      <c r="W109" s="150">
        <v>42855</v>
      </c>
      <c r="X109" s="150">
        <v>43220</v>
      </c>
      <c r="Y109" s="151" t="s">
        <v>580</v>
      </c>
      <c r="Z109" s="152" t="s">
        <v>1113</v>
      </c>
    </row>
    <row r="110" spans="1:26" s="152" customFormat="1" ht="32.1" customHeight="1" x14ac:dyDescent="0.25">
      <c r="A110" s="146">
        <v>102</v>
      </c>
      <c r="B110" s="147" t="s">
        <v>790</v>
      </c>
      <c r="C110" s="147" t="s">
        <v>540</v>
      </c>
      <c r="D110" s="123">
        <v>20000</v>
      </c>
      <c r="E110" s="123">
        <v>20000</v>
      </c>
      <c r="F110" s="123">
        <v>10000</v>
      </c>
      <c r="G110" s="123">
        <f t="shared" si="41"/>
        <v>18818</v>
      </c>
      <c r="H110" s="123">
        <f t="shared" si="42"/>
        <v>240000</v>
      </c>
      <c r="I110" s="123">
        <f t="shared" si="43"/>
        <v>14184</v>
      </c>
      <c r="J110" s="123">
        <f t="shared" si="44"/>
        <v>225816</v>
      </c>
      <c r="K110" s="148">
        <f t="shared" si="30"/>
        <v>0</v>
      </c>
      <c r="L110" s="123">
        <v>0</v>
      </c>
      <c r="M110" s="123">
        <f t="shared" si="45"/>
        <v>574</v>
      </c>
      <c r="N110" s="123">
        <f t="shared" si="32"/>
        <v>1419.9999999999998</v>
      </c>
      <c r="O110" s="123">
        <f t="shared" ref="O110:O118" si="47">D110*1.1%</f>
        <v>220.00000000000003</v>
      </c>
      <c r="P110" s="123">
        <f t="shared" si="39"/>
        <v>608</v>
      </c>
      <c r="Q110" s="123">
        <f t="shared" si="33"/>
        <v>1418</v>
      </c>
      <c r="R110" s="123">
        <v>0</v>
      </c>
      <c r="S110" s="123">
        <f t="shared" si="34"/>
        <v>1182</v>
      </c>
      <c r="T110" s="123">
        <f t="shared" si="35"/>
        <v>1182</v>
      </c>
      <c r="U110" s="123">
        <f t="shared" si="46"/>
        <v>3058</v>
      </c>
      <c r="V110" s="149">
        <f t="shared" si="37"/>
        <v>28818</v>
      </c>
      <c r="W110" s="150">
        <v>42887</v>
      </c>
      <c r="X110" s="150">
        <v>43252</v>
      </c>
      <c r="Y110" s="151" t="s">
        <v>803</v>
      </c>
      <c r="Z110" s="152" t="s">
        <v>1113</v>
      </c>
    </row>
    <row r="111" spans="1:26" s="152" customFormat="1" ht="32.1" customHeight="1" x14ac:dyDescent="0.25">
      <c r="A111" s="146">
        <v>103</v>
      </c>
      <c r="B111" s="147" t="s">
        <v>64</v>
      </c>
      <c r="C111" s="147" t="s">
        <v>33</v>
      </c>
      <c r="D111" s="123">
        <v>25000</v>
      </c>
      <c r="E111" s="123">
        <v>25000</v>
      </c>
      <c r="F111" s="123">
        <v>15000</v>
      </c>
      <c r="G111" s="123">
        <f t="shared" si="41"/>
        <v>23522.5</v>
      </c>
      <c r="H111" s="123">
        <f t="shared" si="42"/>
        <v>300000</v>
      </c>
      <c r="I111" s="123">
        <f t="shared" si="43"/>
        <v>17730</v>
      </c>
      <c r="J111" s="123">
        <f t="shared" si="44"/>
        <v>282270</v>
      </c>
      <c r="K111" s="148">
        <f t="shared" si="30"/>
        <v>0</v>
      </c>
      <c r="L111" s="123">
        <v>0</v>
      </c>
      <c r="M111" s="123">
        <f t="shared" si="45"/>
        <v>717.5</v>
      </c>
      <c r="N111" s="123">
        <f t="shared" si="32"/>
        <v>1774.9999999999998</v>
      </c>
      <c r="O111" s="123">
        <f t="shared" si="47"/>
        <v>275</v>
      </c>
      <c r="P111" s="123">
        <f t="shared" si="39"/>
        <v>760</v>
      </c>
      <c r="Q111" s="123">
        <f t="shared" si="33"/>
        <v>1772.5000000000002</v>
      </c>
      <c r="R111" s="123">
        <v>0</v>
      </c>
      <c r="S111" s="123">
        <f t="shared" si="34"/>
        <v>1477.5</v>
      </c>
      <c r="T111" s="123">
        <f t="shared" si="35"/>
        <v>1477.5</v>
      </c>
      <c r="U111" s="123">
        <f t="shared" si="46"/>
        <v>3822.5</v>
      </c>
      <c r="V111" s="149">
        <f t="shared" si="37"/>
        <v>38522.5</v>
      </c>
      <c r="W111" s="150">
        <v>42826</v>
      </c>
      <c r="X111" s="150">
        <v>43191</v>
      </c>
      <c r="Y111" s="151" t="s">
        <v>480</v>
      </c>
      <c r="Z111" s="152" t="s">
        <v>1113</v>
      </c>
    </row>
    <row r="112" spans="1:26" s="152" customFormat="1" ht="32.1" customHeight="1" x14ac:dyDescent="0.25">
      <c r="A112" s="146">
        <v>104</v>
      </c>
      <c r="B112" s="147" t="s">
        <v>258</v>
      </c>
      <c r="C112" s="147" t="s">
        <v>28</v>
      </c>
      <c r="D112" s="123">
        <v>25000</v>
      </c>
      <c r="E112" s="123">
        <v>25000</v>
      </c>
      <c r="F112" s="123">
        <v>15000</v>
      </c>
      <c r="G112" s="123">
        <f t="shared" si="41"/>
        <v>23522.5</v>
      </c>
      <c r="H112" s="123">
        <f t="shared" si="42"/>
        <v>300000</v>
      </c>
      <c r="I112" s="123">
        <f t="shared" si="43"/>
        <v>17730</v>
      </c>
      <c r="J112" s="123">
        <f t="shared" si="44"/>
        <v>282270</v>
      </c>
      <c r="K112" s="148">
        <f t="shared" si="30"/>
        <v>0</v>
      </c>
      <c r="L112" s="123">
        <v>0</v>
      </c>
      <c r="M112" s="123">
        <f t="shared" si="45"/>
        <v>717.5</v>
      </c>
      <c r="N112" s="123">
        <f t="shared" si="32"/>
        <v>1774.9999999999998</v>
      </c>
      <c r="O112" s="123">
        <f t="shared" si="47"/>
        <v>275</v>
      </c>
      <c r="P112" s="123">
        <f t="shared" si="39"/>
        <v>760</v>
      </c>
      <c r="Q112" s="123">
        <f t="shared" si="33"/>
        <v>1772.5000000000002</v>
      </c>
      <c r="R112" s="123">
        <v>0</v>
      </c>
      <c r="S112" s="123">
        <f t="shared" si="34"/>
        <v>1477.5</v>
      </c>
      <c r="T112" s="123">
        <f t="shared" si="35"/>
        <v>1477.5</v>
      </c>
      <c r="U112" s="123">
        <f t="shared" si="46"/>
        <v>3822.5</v>
      </c>
      <c r="V112" s="149">
        <f t="shared" si="37"/>
        <v>38522.5</v>
      </c>
      <c r="W112" s="150">
        <v>42917</v>
      </c>
      <c r="X112" s="150">
        <v>43281</v>
      </c>
      <c r="Y112" s="151" t="s">
        <v>633</v>
      </c>
      <c r="Z112" s="152" t="s">
        <v>1113</v>
      </c>
    </row>
    <row r="113" spans="1:27" s="152" customFormat="1" ht="32.1" customHeight="1" x14ac:dyDescent="0.25">
      <c r="A113" s="146">
        <v>105</v>
      </c>
      <c r="B113" s="147" t="s">
        <v>524</v>
      </c>
      <c r="C113" s="147" t="s">
        <v>44</v>
      </c>
      <c r="D113" s="123">
        <v>13500</v>
      </c>
      <c r="E113" s="123">
        <v>13500</v>
      </c>
      <c r="F113" s="123">
        <v>0</v>
      </c>
      <c r="G113" s="123">
        <f t="shared" si="41"/>
        <v>12702.15</v>
      </c>
      <c r="H113" s="123">
        <f t="shared" si="42"/>
        <v>162000</v>
      </c>
      <c r="I113" s="123">
        <f t="shared" si="43"/>
        <v>9574.1999999999989</v>
      </c>
      <c r="J113" s="123">
        <f t="shared" si="44"/>
        <v>152425.79999999999</v>
      </c>
      <c r="K113" s="148">
        <f t="shared" si="30"/>
        <v>0</v>
      </c>
      <c r="L113" s="123">
        <v>0</v>
      </c>
      <c r="M113" s="123">
        <f t="shared" si="45"/>
        <v>387.45</v>
      </c>
      <c r="N113" s="123">
        <f t="shared" si="32"/>
        <v>958.49999999999989</v>
      </c>
      <c r="O113" s="123">
        <f t="shared" si="47"/>
        <v>148.50000000000003</v>
      </c>
      <c r="P113" s="123">
        <f t="shared" si="39"/>
        <v>410.4</v>
      </c>
      <c r="Q113" s="123">
        <f t="shared" si="33"/>
        <v>957.15000000000009</v>
      </c>
      <c r="R113" s="123">
        <v>0</v>
      </c>
      <c r="S113" s="123">
        <f t="shared" si="34"/>
        <v>797.84999999999991</v>
      </c>
      <c r="T113" s="123">
        <f t="shared" si="35"/>
        <v>797.84999999999991</v>
      </c>
      <c r="U113" s="123">
        <f t="shared" si="46"/>
        <v>2064.15</v>
      </c>
      <c r="V113" s="149">
        <f t="shared" si="37"/>
        <v>12702.15</v>
      </c>
      <c r="W113" s="150">
        <v>43160</v>
      </c>
      <c r="X113" s="150">
        <v>43525</v>
      </c>
      <c r="Y113" s="151" t="s">
        <v>1098</v>
      </c>
      <c r="Z113" s="168" t="s">
        <v>1111</v>
      </c>
      <c r="AA113" s="168"/>
    </row>
    <row r="114" spans="1:27" s="152" customFormat="1" ht="32.1" customHeight="1" x14ac:dyDescent="0.25">
      <c r="A114" s="146">
        <v>106</v>
      </c>
      <c r="B114" s="147" t="s">
        <v>791</v>
      </c>
      <c r="C114" s="147" t="s">
        <v>798</v>
      </c>
      <c r="D114" s="123">
        <v>20000</v>
      </c>
      <c r="E114" s="123">
        <v>20000</v>
      </c>
      <c r="F114" s="123">
        <v>0</v>
      </c>
      <c r="G114" s="123">
        <f t="shared" si="41"/>
        <v>18818</v>
      </c>
      <c r="H114" s="123">
        <f t="shared" si="42"/>
        <v>240000</v>
      </c>
      <c r="I114" s="123">
        <f t="shared" si="43"/>
        <v>14184</v>
      </c>
      <c r="J114" s="123">
        <f t="shared" si="44"/>
        <v>225816</v>
      </c>
      <c r="K114" s="148">
        <f t="shared" si="30"/>
        <v>0</v>
      </c>
      <c r="L114" s="123">
        <v>0</v>
      </c>
      <c r="M114" s="123">
        <f t="shared" si="45"/>
        <v>574</v>
      </c>
      <c r="N114" s="123">
        <f t="shared" si="32"/>
        <v>1419.9999999999998</v>
      </c>
      <c r="O114" s="123">
        <f t="shared" si="47"/>
        <v>220.00000000000003</v>
      </c>
      <c r="P114" s="123">
        <f t="shared" si="39"/>
        <v>608</v>
      </c>
      <c r="Q114" s="123">
        <f t="shared" si="33"/>
        <v>1418</v>
      </c>
      <c r="R114" s="123">
        <v>0</v>
      </c>
      <c r="S114" s="123">
        <f t="shared" si="34"/>
        <v>1182</v>
      </c>
      <c r="T114" s="123">
        <f t="shared" si="35"/>
        <v>1182</v>
      </c>
      <c r="U114" s="123">
        <f t="shared" si="46"/>
        <v>3058</v>
      </c>
      <c r="V114" s="149">
        <f t="shared" si="37"/>
        <v>18818</v>
      </c>
      <c r="W114" s="150">
        <v>42917</v>
      </c>
      <c r="X114" s="150">
        <v>43282</v>
      </c>
      <c r="Y114" s="151" t="s">
        <v>804</v>
      </c>
      <c r="Z114" s="152" t="s">
        <v>1113</v>
      </c>
    </row>
    <row r="115" spans="1:27" s="152" customFormat="1" ht="32.1" customHeight="1" x14ac:dyDescent="0.25">
      <c r="A115" s="146">
        <v>107</v>
      </c>
      <c r="B115" s="147" t="s">
        <v>386</v>
      </c>
      <c r="C115" s="147" t="s">
        <v>409</v>
      </c>
      <c r="D115" s="123">
        <v>25000</v>
      </c>
      <c r="E115" s="123">
        <v>25000</v>
      </c>
      <c r="F115" s="123">
        <v>15000</v>
      </c>
      <c r="G115" s="123">
        <f t="shared" si="41"/>
        <v>23522.5</v>
      </c>
      <c r="H115" s="123">
        <f t="shared" si="42"/>
        <v>300000</v>
      </c>
      <c r="I115" s="123">
        <f t="shared" si="43"/>
        <v>17730</v>
      </c>
      <c r="J115" s="123">
        <f t="shared" si="44"/>
        <v>282270</v>
      </c>
      <c r="K115" s="148">
        <f t="shared" si="30"/>
        <v>0</v>
      </c>
      <c r="L115" s="123">
        <v>0</v>
      </c>
      <c r="M115" s="123">
        <f t="shared" si="45"/>
        <v>717.5</v>
      </c>
      <c r="N115" s="123">
        <f t="shared" si="32"/>
        <v>1774.9999999999998</v>
      </c>
      <c r="O115" s="123">
        <f t="shared" si="47"/>
        <v>275</v>
      </c>
      <c r="P115" s="123">
        <f t="shared" si="39"/>
        <v>760</v>
      </c>
      <c r="Q115" s="123">
        <f t="shared" si="33"/>
        <v>1772.5000000000002</v>
      </c>
      <c r="R115" s="123">
        <v>0</v>
      </c>
      <c r="S115" s="123">
        <f t="shared" si="34"/>
        <v>1477.5</v>
      </c>
      <c r="T115" s="123">
        <f t="shared" si="35"/>
        <v>1477.5</v>
      </c>
      <c r="U115" s="123">
        <f t="shared" si="46"/>
        <v>3822.5</v>
      </c>
      <c r="V115" s="149">
        <f t="shared" si="37"/>
        <v>38522.5</v>
      </c>
      <c r="W115" s="150">
        <v>42886</v>
      </c>
      <c r="X115" s="150">
        <v>43251</v>
      </c>
      <c r="Y115" s="151" t="s">
        <v>656</v>
      </c>
      <c r="Z115" s="152" t="s">
        <v>1113</v>
      </c>
    </row>
    <row r="116" spans="1:27" s="152" customFormat="1" ht="32.1" customHeight="1" x14ac:dyDescent="0.25">
      <c r="A116" s="146">
        <v>108</v>
      </c>
      <c r="B116" s="147" t="s">
        <v>881</v>
      </c>
      <c r="C116" s="147" t="s">
        <v>31</v>
      </c>
      <c r="D116" s="123">
        <v>45000</v>
      </c>
      <c r="E116" s="123">
        <v>45000</v>
      </c>
      <c r="F116" s="123">
        <v>20000</v>
      </c>
      <c r="G116" s="123">
        <f t="shared" si="41"/>
        <v>42340.5</v>
      </c>
      <c r="H116" s="123">
        <f t="shared" si="42"/>
        <v>540000</v>
      </c>
      <c r="I116" s="123">
        <f t="shared" si="43"/>
        <v>31914</v>
      </c>
      <c r="J116" s="123">
        <f t="shared" si="44"/>
        <v>508086</v>
      </c>
      <c r="K116" s="148">
        <f t="shared" si="30"/>
        <v>1148.3248749999998</v>
      </c>
      <c r="L116" s="123">
        <v>0</v>
      </c>
      <c r="M116" s="123">
        <f t="shared" si="45"/>
        <v>1291.5</v>
      </c>
      <c r="N116" s="123">
        <f t="shared" si="32"/>
        <v>3194.9999999999995</v>
      </c>
      <c r="O116" s="123">
        <f t="shared" si="47"/>
        <v>495.00000000000006</v>
      </c>
      <c r="P116" s="123">
        <f t="shared" si="39"/>
        <v>1368</v>
      </c>
      <c r="Q116" s="123">
        <f t="shared" si="33"/>
        <v>3190.5</v>
      </c>
      <c r="R116" s="123">
        <v>0</v>
      </c>
      <c r="S116" s="123">
        <f t="shared" si="34"/>
        <v>2659.5</v>
      </c>
      <c r="T116" s="123">
        <f t="shared" si="35"/>
        <v>3807.8248749999998</v>
      </c>
      <c r="U116" s="123">
        <f t="shared" si="46"/>
        <v>6880.5</v>
      </c>
      <c r="V116" s="149">
        <f t="shared" si="37"/>
        <v>61192.175125000002</v>
      </c>
      <c r="W116" s="150">
        <v>42933</v>
      </c>
      <c r="X116" s="150">
        <v>43298</v>
      </c>
      <c r="Y116" s="151" t="s">
        <v>887</v>
      </c>
      <c r="Z116" s="152" t="s">
        <v>1113</v>
      </c>
    </row>
    <row r="117" spans="1:27" s="152" customFormat="1" ht="32.1" customHeight="1" x14ac:dyDescent="0.25">
      <c r="A117" s="146">
        <v>109</v>
      </c>
      <c r="B117" s="147" t="s">
        <v>371</v>
      </c>
      <c r="C117" s="147" t="s">
        <v>94</v>
      </c>
      <c r="D117" s="123">
        <v>45000</v>
      </c>
      <c r="E117" s="123">
        <v>45000</v>
      </c>
      <c r="F117" s="123">
        <v>20000</v>
      </c>
      <c r="G117" s="123">
        <f t="shared" si="41"/>
        <v>42340.5</v>
      </c>
      <c r="H117" s="123">
        <f t="shared" si="42"/>
        <v>540000</v>
      </c>
      <c r="I117" s="123">
        <f t="shared" si="43"/>
        <v>31914</v>
      </c>
      <c r="J117" s="123">
        <f t="shared" si="44"/>
        <v>508086</v>
      </c>
      <c r="K117" s="148">
        <f t="shared" si="30"/>
        <v>1148.3248749999998</v>
      </c>
      <c r="L117" s="123">
        <v>0</v>
      </c>
      <c r="M117" s="123">
        <f t="shared" si="45"/>
        <v>1291.5</v>
      </c>
      <c r="N117" s="123">
        <f t="shared" si="32"/>
        <v>3194.9999999999995</v>
      </c>
      <c r="O117" s="123">
        <f t="shared" si="47"/>
        <v>495.00000000000006</v>
      </c>
      <c r="P117" s="123">
        <f t="shared" si="39"/>
        <v>1368</v>
      </c>
      <c r="Q117" s="123">
        <f t="shared" si="33"/>
        <v>3190.5</v>
      </c>
      <c r="R117" s="123">
        <v>0</v>
      </c>
      <c r="S117" s="123">
        <f t="shared" si="34"/>
        <v>2659.5</v>
      </c>
      <c r="T117" s="123">
        <f t="shared" si="35"/>
        <v>3807.8248749999998</v>
      </c>
      <c r="U117" s="123">
        <f t="shared" si="46"/>
        <v>6880.5</v>
      </c>
      <c r="V117" s="149">
        <f t="shared" si="37"/>
        <v>61192.175125000002</v>
      </c>
      <c r="W117" s="150">
        <v>42869</v>
      </c>
      <c r="X117" s="150">
        <v>43234</v>
      </c>
      <c r="Y117" s="151" t="s">
        <v>851</v>
      </c>
      <c r="Z117" s="152" t="s">
        <v>1113</v>
      </c>
    </row>
    <row r="118" spans="1:27" s="152" customFormat="1" ht="32.1" customHeight="1" x14ac:dyDescent="0.25">
      <c r="A118" s="146">
        <v>110</v>
      </c>
      <c r="B118" s="147" t="s">
        <v>462</v>
      </c>
      <c r="C118" s="147" t="s">
        <v>409</v>
      </c>
      <c r="D118" s="123">
        <v>25000</v>
      </c>
      <c r="E118" s="123">
        <v>25000</v>
      </c>
      <c r="F118" s="123">
        <v>15000</v>
      </c>
      <c r="G118" s="123">
        <f t="shared" si="41"/>
        <v>23522.5</v>
      </c>
      <c r="H118" s="123">
        <f t="shared" si="42"/>
        <v>300000</v>
      </c>
      <c r="I118" s="123">
        <f t="shared" si="43"/>
        <v>17730</v>
      </c>
      <c r="J118" s="123">
        <f t="shared" si="44"/>
        <v>282270</v>
      </c>
      <c r="K118" s="148">
        <f t="shared" si="30"/>
        <v>0</v>
      </c>
      <c r="L118" s="123">
        <v>0</v>
      </c>
      <c r="M118" s="123">
        <f t="shared" si="45"/>
        <v>717.5</v>
      </c>
      <c r="N118" s="123">
        <f t="shared" si="32"/>
        <v>1774.9999999999998</v>
      </c>
      <c r="O118" s="123">
        <f t="shared" si="47"/>
        <v>275</v>
      </c>
      <c r="P118" s="123">
        <f t="shared" si="39"/>
        <v>760</v>
      </c>
      <c r="Q118" s="123">
        <f t="shared" si="33"/>
        <v>1772.5000000000002</v>
      </c>
      <c r="R118" s="123">
        <v>0</v>
      </c>
      <c r="S118" s="123">
        <f t="shared" si="34"/>
        <v>1477.5</v>
      </c>
      <c r="T118" s="123">
        <f t="shared" si="35"/>
        <v>1477.5</v>
      </c>
      <c r="U118" s="123">
        <f t="shared" si="46"/>
        <v>3822.5</v>
      </c>
      <c r="V118" s="149">
        <f t="shared" si="37"/>
        <v>38522.5</v>
      </c>
      <c r="W118" s="150">
        <v>42979</v>
      </c>
      <c r="X118" s="150">
        <v>43344</v>
      </c>
      <c r="Y118" s="151" t="s">
        <v>995</v>
      </c>
      <c r="Z118" s="152" t="s">
        <v>1113</v>
      </c>
    </row>
    <row r="119" spans="1:27" s="152" customFormat="1" ht="32.1" customHeight="1" x14ac:dyDescent="0.25">
      <c r="A119" s="146">
        <v>111</v>
      </c>
      <c r="B119" s="147" t="s">
        <v>292</v>
      </c>
      <c r="C119" s="147" t="s">
        <v>561</v>
      </c>
      <c r="D119" s="123">
        <v>65000</v>
      </c>
      <c r="E119" s="123">
        <v>65000</v>
      </c>
      <c r="F119" s="123">
        <v>0</v>
      </c>
      <c r="G119" s="123">
        <f t="shared" si="41"/>
        <v>61158.5</v>
      </c>
      <c r="H119" s="123">
        <f t="shared" si="42"/>
        <v>780000</v>
      </c>
      <c r="I119" s="123">
        <f t="shared" si="43"/>
        <v>46098</v>
      </c>
      <c r="J119" s="123">
        <f t="shared" si="44"/>
        <v>733902</v>
      </c>
      <c r="K119" s="148">
        <f t="shared" si="30"/>
        <v>4427.5498333333335</v>
      </c>
      <c r="L119" s="123">
        <v>0</v>
      </c>
      <c r="M119" s="123">
        <f t="shared" si="45"/>
        <v>1865.5</v>
      </c>
      <c r="N119" s="123">
        <f t="shared" si="32"/>
        <v>4615</v>
      </c>
      <c r="O119" s="123">
        <f>47304*1.1%</f>
        <v>520.34400000000005</v>
      </c>
      <c r="P119" s="123">
        <f t="shared" ref="P119:P136" si="48">D119*3.04%</f>
        <v>1976</v>
      </c>
      <c r="Q119" s="123">
        <f t="shared" si="33"/>
        <v>4608.5</v>
      </c>
      <c r="R119" s="123">
        <v>0</v>
      </c>
      <c r="S119" s="123">
        <f t="shared" si="34"/>
        <v>3841.5</v>
      </c>
      <c r="T119" s="123">
        <f t="shared" si="35"/>
        <v>8269.0498333333344</v>
      </c>
      <c r="U119" s="123">
        <f t="shared" si="46"/>
        <v>9743.844000000001</v>
      </c>
      <c r="V119" s="149">
        <f t="shared" si="37"/>
        <v>56730.950166666662</v>
      </c>
      <c r="W119" s="150">
        <v>42829</v>
      </c>
      <c r="X119" s="150">
        <v>43194</v>
      </c>
      <c r="Y119" s="151" t="s">
        <v>521</v>
      </c>
      <c r="Z119" s="152" t="s">
        <v>1113</v>
      </c>
    </row>
    <row r="120" spans="1:27" s="152" customFormat="1" ht="32.1" customHeight="1" x14ac:dyDescent="0.25">
      <c r="A120" s="146">
        <v>112</v>
      </c>
      <c r="B120" s="147" t="s">
        <v>525</v>
      </c>
      <c r="C120" s="147" t="s">
        <v>527</v>
      </c>
      <c r="D120" s="123">
        <v>35000</v>
      </c>
      <c r="E120" s="123">
        <v>35000</v>
      </c>
      <c r="F120" s="123">
        <v>0</v>
      </c>
      <c r="G120" s="123">
        <f t="shared" si="41"/>
        <v>32931.5</v>
      </c>
      <c r="H120" s="123">
        <f t="shared" si="42"/>
        <v>420000</v>
      </c>
      <c r="I120" s="123">
        <f t="shared" si="43"/>
        <v>24822</v>
      </c>
      <c r="J120" s="123">
        <f t="shared" si="44"/>
        <v>395178</v>
      </c>
      <c r="K120" s="148">
        <f t="shared" si="30"/>
        <v>0</v>
      </c>
      <c r="L120" s="123">
        <v>0</v>
      </c>
      <c r="M120" s="123">
        <f t="shared" si="45"/>
        <v>1004.5</v>
      </c>
      <c r="N120" s="123">
        <f t="shared" si="32"/>
        <v>2485</v>
      </c>
      <c r="O120" s="123">
        <f>D120*1.1%</f>
        <v>385.00000000000006</v>
      </c>
      <c r="P120" s="123">
        <f t="shared" si="48"/>
        <v>1064</v>
      </c>
      <c r="Q120" s="123">
        <f t="shared" si="33"/>
        <v>2481.5</v>
      </c>
      <c r="R120" s="123">
        <v>0</v>
      </c>
      <c r="S120" s="123">
        <f t="shared" si="34"/>
        <v>2068.5</v>
      </c>
      <c r="T120" s="123">
        <f t="shared" si="35"/>
        <v>2068.5</v>
      </c>
      <c r="U120" s="123">
        <f t="shared" si="46"/>
        <v>5351.5</v>
      </c>
      <c r="V120" s="149">
        <f t="shared" si="37"/>
        <v>32931.5</v>
      </c>
      <c r="W120" s="150">
        <v>42795</v>
      </c>
      <c r="X120" s="150">
        <v>43160</v>
      </c>
      <c r="Y120" s="151" t="s">
        <v>529</v>
      </c>
      <c r="Z120" s="152" t="s">
        <v>1113</v>
      </c>
    </row>
    <row r="121" spans="1:27" s="152" customFormat="1" ht="32.1" customHeight="1" x14ac:dyDescent="0.25">
      <c r="A121" s="146">
        <v>113</v>
      </c>
      <c r="B121" s="147" t="s">
        <v>604</v>
      </c>
      <c r="C121" s="147" t="s">
        <v>315</v>
      </c>
      <c r="D121" s="123">
        <v>27500</v>
      </c>
      <c r="E121" s="123">
        <v>27500</v>
      </c>
      <c r="F121" s="123">
        <v>0</v>
      </c>
      <c r="G121" s="123">
        <f t="shared" si="41"/>
        <v>25874.75</v>
      </c>
      <c r="H121" s="123">
        <f t="shared" si="42"/>
        <v>330000</v>
      </c>
      <c r="I121" s="123">
        <f t="shared" si="43"/>
        <v>19503</v>
      </c>
      <c r="J121" s="123">
        <f t="shared" si="44"/>
        <v>310497</v>
      </c>
      <c r="K121" s="148">
        <f t="shared" si="30"/>
        <v>0</v>
      </c>
      <c r="L121" s="123">
        <v>0</v>
      </c>
      <c r="M121" s="123">
        <f t="shared" si="45"/>
        <v>789.25</v>
      </c>
      <c r="N121" s="123">
        <f t="shared" si="32"/>
        <v>1952.4999999999998</v>
      </c>
      <c r="O121" s="123">
        <f>D121*1.1%</f>
        <v>302.50000000000006</v>
      </c>
      <c r="P121" s="123">
        <f t="shared" si="48"/>
        <v>836</v>
      </c>
      <c r="Q121" s="123">
        <f t="shared" si="33"/>
        <v>1949.7500000000002</v>
      </c>
      <c r="R121" s="123">
        <v>0</v>
      </c>
      <c r="S121" s="123">
        <f t="shared" si="34"/>
        <v>1625.25</v>
      </c>
      <c r="T121" s="123">
        <f t="shared" si="35"/>
        <v>1625.25</v>
      </c>
      <c r="U121" s="123">
        <f t="shared" si="46"/>
        <v>4204.75</v>
      </c>
      <c r="V121" s="149">
        <f t="shared" si="37"/>
        <v>25874.75</v>
      </c>
      <c r="W121" s="150">
        <v>42826</v>
      </c>
      <c r="X121" s="150">
        <v>43191</v>
      </c>
      <c r="Y121" s="151" t="s">
        <v>607</v>
      </c>
      <c r="Z121" s="152" t="s">
        <v>1113</v>
      </c>
    </row>
    <row r="122" spans="1:27" s="152" customFormat="1" ht="32.1" customHeight="1" x14ac:dyDescent="0.25">
      <c r="A122" s="146">
        <v>114</v>
      </c>
      <c r="B122" s="147" t="s">
        <v>856</v>
      </c>
      <c r="C122" s="147" t="s">
        <v>777</v>
      </c>
      <c r="D122" s="123">
        <v>50000</v>
      </c>
      <c r="E122" s="123">
        <v>50000</v>
      </c>
      <c r="F122" s="123">
        <v>20000</v>
      </c>
      <c r="G122" s="123">
        <f t="shared" si="41"/>
        <v>46031.38</v>
      </c>
      <c r="H122" s="123">
        <f t="shared" si="42"/>
        <v>600000</v>
      </c>
      <c r="I122" s="123">
        <f t="shared" si="43"/>
        <v>47623.44</v>
      </c>
      <c r="J122" s="123">
        <f t="shared" si="44"/>
        <v>552376.56000000006</v>
      </c>
      <c r="K122" s="148">
        <f t="shared" si="30"/>
        <v>1701.9568750000005</v>
      </c>
      <c r="L122" s="123">
        <v>0</v>
      </c>
      <c r="M122" s="123">
        <f t="shared" si="45"/>
        <v>1435</v>
      </c>
      <c r="N122" s="123">
        <f t="shared" si="32"/>
        <v>3549.9999999999995</v>
      </c>
      <c r="O122" s="123">
        <f>47304*1.1%</f>
        <v>520.34400000000005</v>
      </c>
      <c r="P122" s="123">
        <f t="shared" si="48"/>
        <v>1520</v>
      </c>
      <c r="Q122" s="123">
        <f t="shared" si="33"/>
        <v>3545.0000000000005</v>
      </c>
      <c r="R122" s="123">
        <v>1013.62</v>
      </c>
      <c r="S122" s="123">
        <f t="shared" si="34"/>
        <v>3968.62</v>
      </c>
      <c r="T122" s="123">
        <f t="shared" si="35"/>
        <v>5670.5768750000007</v>
      </c>
      <c r="U122" s="123">
        <f t="shared" si="46"/>
        <v>7615.3440000000001</v>
      </c>
      <c r="V122" s="149">
        <f t="shared" si="37"/>
        <v>64329.423125000001</v>
      </c>
      <c r="W122" s="150">
        <v>42948</v>
      </c>
      <c r="X122" s="150">
        <v>43313</v>
      </c>
      <c r="Y122" s="151" t="s">
        <v>858</v>
      </c>
      <c r="Z122" s="152" t="s">
        <v>1113</v>
      </c>
    </row>
    <row r="123" spans="1:27" s="152" customFormat="1" ht="32.1" customHeight="1" x14ac:dyDescent="0.25">
      <c r="A123" s="146">
        <v>115</v>
      </c>
      <c r="B123" s="147" t="s">
        <v>65</v>
      </c>
      <c r="C123" s="147" t="s">
        <v>66</v>
      </c>
      <c r="D123" s="123">
        <v>22727.27</v>
      </c>
      <c r="E123" s="123">
        <v>22727.27</v>
      </c>
      <c r="F123" s="123">
        <v>10000</v>
      </c>
      <c r="G123" s="123">
        <f t="shared" si="41"/>
        <v>21384.088342999999</v>
      </c>
      <c r="H123" s="123">
        <f t="shared" si="42"/>
        <v>272727.24</v>
      </c>
      <c r="I123" s="123">
        <f t="shared" si="43"/>
        <v>16118.179884000001</v>
      </c>
      <c r="J123" s="123">
        <f t="shared" si="44"/>
        <v>256609.06011599998</v>
      </c>
      <c r="K123" s="148">
        <f t="shared" si="30"/>
        <v>0</v>
      </c>
      <c r="L123" s="123">
        <v>0</v>
      </c>
      <c r="M123" s="123">
        <f t="shared" si="45"/>
        <v>652.272649</v>
      </c>
      <c r="N123" s="123">
        <f t="shared" si="32"/>
        <v>1613.63617</v>
      </c>
      <c r="O123" s="123">
        <f t="shared" ref="O123:O133" si="49">D123*1.1%</f>
        <v>249.99997000000002</v>
      </c>
      <c r="P123" s="123">
        <f t="shared" si="48"/>
        <v>690.90900799999997</v>
      </c>
      <c r="Q123" s="123">
        <f t="shared" si="33"/>
        <v>1611.3634430000002</v>
      </c>
      <c r="R123" s="123">
        <v>0</v>
      </c>
      <c r="S123" s="123">
        <f t="shared" si="34"/>
        <v>1343.1816570000001</v>
      </c>
      <c r="T123" s="123">
        <f t="shared" si="35"/>
        <v>1343.1816570000001</v>
      </c>
      <c r="U123" s="123">
        <f t="shared" si="46"/>
        <v>3474.9995829999998</v>
      </c>
      <c r="V123" s="149">
        <f t="shared" si="37"/>
        <v>31384.088342999999</v>
      </c>
      <c r="W123" s="150">
        <v>42887</v>
      </c>
      <c r="X123" s="150">
        <v>43252</v>
      </c>
      <c r="Y123" s="151" t="s">
        <v>510</v>
      </c>
      <c r="Z123" s="152" t="s">
        <v>1113</v>
      </c>
    </row>
    <row r="124" spans="1:27" s="152" customFormat="1" ht="32.1" customHeight="1" x14ac:dyDescent="0.25">
      <c r="A124" s="146">
        <v>116</v>
      </c>
      <c r="B124" s="147" t="s">
        <v>854</v>
      </c>
      <c r="C124" s="147" t="s">
        <v>409</v>
      </c>
      <c r="D124" s="123">
        <v>25000</v>
      </c>
      <c r="E124" s="123">
        <v>25000</v>
      </c>
      <c r="F124" s="123">
        <v>15000</v>
      </c>
      <c r="G124" s="123">
        <f t="shared" si="41"/>
        <v>23522.5</v>
      </c>
      <c r="H124" s="123">
        <f t="shared" si="42"/>
        <v>300000</v>
      </c>
      <c r="I124" s="123">
        <f t="shared" si="43"/>
        <v>17730</v>
      </c>
      <c r="J124" s="123">
        <f t="shared" si="44"/>
        <v>282270</v>
      </c>
      <c r="K124" s="148">
        <f t="shared" si="30"/>
        <v>0</v>
      </c>
      <c r="L124" s="123">
        <v>0</v>
      </c>
      <c r="M124" s="123">
        <f t="shared" si="45"/>
        <v>717.5</v>
      </c>
      <c r="N124" s="123">
        <f t="shared" si="32"/>
        <v>1774.9999999999998</v>
      </c>
      <c r="O124" s="123">
        <f t="shared" si="49"/>
        <v>275</v>
      </c>
      <c r="P124" s="123">
        <f t="shared" si="48"/>
        <v>760</v>
      </c>
      <c r="Q124" s="123">
        <f t="shared" si="33"/>
        <v>1772.5000000000002</v>
      </c>
      <c r="R124" s="123">
        <v>0</v>
      </c>
      <c r="S124" s="123">
        <f t="shared" si="34"/>
        <v>1477.5</v>
      </c>
      <c r="T124" s="123">
        <f t="shared" si="35"/>
        <v>1477.5</v>
      </c>
      <c r="U124" s="123">
        <f t="shared" si="46"/>
        <v>3822.5</v>
      </c>
      <c r="V124" s="149">
        <f t="shared" si="37"/>
        <v>38522.5</v>
      </c>
      <c r="W124" s="150">
        <v>42917</v>
      </c>
      <c r="X124" s="150">
        <v>43282</v>
      </c>
      <c r="Y124" s="151" t="s">
        <v>855</v>
      </c>
      <c r="Z124" s="152" t="s">
        <v>1113</v>
      </c>
    </row>
    <row r="125" spans="1:27" s="152" customFormat="1" ht="32.1" customHeight="1" x14ac:dyDescent="0.25">
      <c r="A125" s="146">
        <v>117</v>
      </c>
      <c r="B125" s="147" t="s">
        <v>736</v>
      </c>
      <c r="C125" s="147" t="s">
        <v>737</v>
      </c>
      <c r="D125" s="123">
        <v>17500</v>
      </c>
      <c r="E125" s="123">
        <v>17500</v>
      </c>
      <c r="F125" s="123">
        <v>0</v>
      </c>
      <c r="G125" s="123">
        <f t="shared" si="41"/>
        <v>16465.75</v>
      </c>
      <c r="H125" s="123">
        <f t="shared" si="42"/>
        <v>210000</v>
      </c>
      <c r="I125" s="123">
        <f t="shared" si="43"/>
        <v>12411</v>
      </c>
      <c r="J125" s="123">
        <f t="shared" si="44"/>
        <v>197589</v>
      </c>
      <c r="K125" s="148">
        <f t="shared" si="30"/>
        <v>0</v>
      </c>
      <c r="L125" s="123">
        <v>0</v>
      </c>
      <c r="M125" s="123">
        <f t="shared" si="45"/>
        <v>502.25</v>
      </c>
      <c r="N125" s="123">
        <f t="shared" si="32"/>
        <v>1242.5</v>
      </c>
      <c r="O125" s="123">
        <f t="shared" si="49"/>
        <v>192.50000000000003</v>
      </c>
      <c r="P125" s="123">
        <f t="shared" si="48"/>
        <v>532</v>
      </c>
      <c r="Q125" s="123">
        <f t="shared" si="33"/>
        <v>1240.75</v>
      </c>
      <c r="R125" s="123">
        <v>0</v>
      </c>
      <c r="S125" s="123">
        <f t="shared" si="34"/>
        <v>1034.25</v>
      </c>
      <c r="T125" s="123">
        <f t="shared" si="35"/>
        <v>1034.25</v>
      </c>
      <c r="U125" s="123">
        <f t="shared" si="46"/>
        <v>2675.75</v>
      </c>
      <c r="V125" s="149">
        <f t="shared" si="37"/>
        <v>16465.75</v>
      </c>
      <c r="W125" s="150">
        <v>42826</v>
      </c>
      <c r="X125" s="150">
        <v>43191</v>
      </c>
      <c r="Y125" s="151" t="s">
        <v>738</v>
      </c>
      <c r="Z125" s="152" t="s">
        <v>1113</v>
      </c>
    </row>
    <row r="126" spans="1:27" s="152" customFormat="1" ht="32.1" customHeight="1" x14ac:dyDescent="0.25">
      <c r="A126" s="146">
        <v>118</v>
      </c>
      <c r="B126" s="147" t="s">
        <v>219</v>
      </c>
      <c r="C126" s="147" t="s">
        <v>55</v>
      </c>
      <c r="D126" s="123">
        <v>25000</v>
      </c>
      <c r="E126" s="123">
        <v>25000</v>
      </c>
      <c r="F126" s="123">
        <v>15000</v>
      </c>
      <c r="G126" s="123">
        <f t="shared" si="41"/>
        <v>23522.5</v>
      </c>
      <c r="H126" s="123">
        <f t="shared" si="42"/>
        <v>300000</v>
      </c>
      <c r="I126" s="123">
        <f t="shared" si="43"/>
        <v>17730</v>
      </c>
      <c r="J126" s="123">
        <f t="shared" si="44"/>
        <v>282270</v>
      </c>
      <c r="K126" s="148">
        <f t="shared" si="30"/>
        <v>0</v>
      </c>
      <c r="L126" s="123">
        <v>0</v>
      </c>
      <c r="M126" s="123">
        <f t="shared" si="45"/>
        <v>717.5</v>
      </c>
      <c r="N126" s="123">
        <f t="shared" si="32"/>
        <v>1774.9999999999998</v>
      </c>
      <c r="O126" s="123">
        <f t="shared" si="49"/>
        <v>275</v>
      </c>
      <c r="P126" s="123">
        <f t="shared" si="48"/>
        <v>760</v>
      </c>
      <c r="Q126" s="123">
        <f t="shared" si="33"/>
        <v>1772.5000000000002</v>
      </c>
      <c r="R126" s="123">
        <v>0</v>
      </c>
      <c r="S126" s="123">
        <f t="shared" si="34"/>
        <v>1477.5</v>
      </c>
      <c r="T126" s="123">
        <f t="shared" si="35"/>
        <v>1477.5</v>
      </c>
      <c r="U126" s="123">
        <f t="shared" si="46"/>
        <v>3822.5</v>
      </c>
      <c r="V126" s="149">
        <f t="shared" si="37"/>
        <v>38522.5</v>
      </c>
      <c r="W126" s="150">
        <v>43101</v>
      </c>
      <c r="X126" s="150">
        <v>43281</v>
      </c>
      <c r="Y126" s="151" t="s">
        <v>1061</v>
      </c>
      <c r="Z126" s="152" t="s">
        <v>1113</v>
      </c>
    </row>
    <row r="127" spans="1:27" s="152" customFormat="1" ht="32.1" customHeight="1" x14ac:dyDescent="0.25">
      <c r="A127" s="146">
        <v>119</v>
      </c>
      <c r="B127" s="147" t="s">
        <v>387</v>
      </c>
      <c r="C127" s="147" t="s">
        <v>408</v>
      </c>
      <c r="D127" s="123">
        <v>25000</v>
      </c>
      <c r="E127" s="123">
        <v>25000</v>
      </c>
      <c r="F127" s="123">
        <v>15000</v>
      </c>
      <c r="G127" s="123">
        <f t="shared" si="41"/>
        <v>23522.5</v>
      </c>
      <c r="H127" s="123">
        <f t="shared" si="42"/>
        <v>300000</v>
      </c>
      <c r="I127" s="123">
        <f t="shared" si="43"/>
        <v>17730</v>
      </c>
      <c r="J127" s="123">
        <f t="shared" si="44"/>
        <v>282270</v>
      </c>
      <c r="K127" s="148">
        <f t="shared" si="30"/>
        <v>0</v>
      </c>
      <c r="L127" s="123">
        <v>0</v>
      </c>
      <c r="M127" s="123">
        <f t="shared" si="45"/>
        <v>717.5</v>
      </c>
      <c r="N127" s="123">
        <f t="shared" si="32"/>
        <v>1774.9999999999998</v>
      </c>
      <c r="O127" s="123">
        <f t="shared" si="49"/>
        <v>275</v>
      </c>
      <c r="P127" s="123">
        <f t="shared" si="48"/>
        <v>760</v>
      </c>
      <c r="Q127" s="123">
        <f t="shared" si="33"/>
        <v>1772.5000000000002</v>
      </c>
      <c r="R127" s="123">
        <v>0</v>
      </c>
      <c r="S127" s="123">
        <f t="shared" si="34"/>
        <v>1477.5</v>
      </c>
      <c r="T127" s="123">
        <f t="shared" si="35"/>
        <v>1477.5</v>
      </c>
      <c r="U127" s="123">
        <f t="shared" si="46"/>
        <v>3822.5</v>
      </c>
      <c r="V127" s="149">
        <f t="shared" si="37"/>
        <v>38522.5</v>
      </c>
      <c r="W127" s="150">
        <v>43070</v>
      </c>
      <c r="X127" s="150">
        <v>43251</v>
      </c>
      <c r="Y127" s="151" t="s">
        <v>946</v>
      </c>
      <c r="Z127" s="152" t="s">
        <v>1113</v>
      </c>
    </row>
    <row r="128" spans="1:27" s="152" customFormat="1" ht="32.1" customHeight="1" x14ac:dyDescent="0.25">
      <c r="A128" s="146">
        <v>120</v>
      </c>
      <c r="B128" s="147" t="s">
        <v>67</v>
      </c>
      <c r="C128" s="147" t="s">
        <v>33</v>
      </c>
      <c r="D128" s="123">
        <v>25000</v>
      </c>
      <c r="E128" s="123">
        <v>25000</v>
      </c>
      <c r="F128" s="123">
        <v>15000</v>
      </c>
      <c r="G128" s="123">
        <f t="shared" si="41"/>
        <v>23522.5</v>
      </c>
      <c r="H128" s="123">
        <f t="shared" si="42"/>
        <v>300000</v>
      </c>
      <c r="I128" s="123">
        <f t="shared" si="43"/>
        <v>17730</v>
      </c>
      <c r="J128" s="123">
        <f t="shared" si="44"/>
        <v>282270</v>
      </c>
      <c r="K128" s="148">
        <f t="shared" si="30"/>
        <v>0</v>
      </c>
      <c r="L128" s="123">
        <v>0</v>
      </c>
      <c r="M128" s="123">
        <f t="shared" si="45"/>
        <v>717.5</v>
      </c>
      <c r="N128" s="123">
        <f t="shared" si="32"/>
        <v>1774.9999999999998</v>
      </c>
      <c r="O128" s="123">
        <f t="shared" si="49"/>
        <v>275</v>
      </c>
      <c r="P128" s="123">
        <f t="shared" si="48"/>
        <v>760</v>
      </c>
      <c r="Q128" s="123">
        <f t="shared" si="33"/>
        <v>1772.5000000000002</v>
      </c>
      <c r="R128" s="123">
        <v>0</v>
      </c>
      <c r="S128" s="123">
        <f t="shared" si="34"/>
        <v>1477.5</v>
      </c>
      <c r="T128" s="123">
        <f t="shared" si="35"/>
        <v>1477.5</v>
      </c>
      <c r="U128" s="123">
        <f t="shared" si="46"/>
        <v>3822.5</v>
      </c>
      <c r="V128" s="149">
        <f t="shared" si="37"/>
        <v>38522.5</v>
      </c>
      <c r="W128" s="150">
        <v>42948</v>
      </c>
      <c r="X128" s="150">
        <v>43313</v>
      </c>
      <c r="Y128" s="151" t="s">
        <v>730</v>
      </c>
      <c r="Z128" s="152" t="s">
        <v>1113</v>
      </c>
    </row>
    <row r="129" spans="1:27" s="152" customFormat="1" ht="32.1" customHeight="1" x14ac:dyDescent="0.25">
      <c r="A129" s="146">
        <v>121</v>
      </c>
      <c r="B129" s="147" t="s">
        <v>68</v>
      </c>
      <c r="C129" s="147" t="s">
        <v>28</v>
      </c>
      <c r="D129" s="123">
        <v>25000</v>
      </c>
      <c r="E129" s="123">
        <v>25000</v>
      </c>
      <c r="F129" s="123">
        <v>15000</v>
      </c>
      <c r="G129" s="123">
        <f t="shared" si="41"/>
        <v>22508.880000000001</v>
      </c>
      <c r="H129" s="123">
        <f t="shared" si="42"/>
        <v>300000</v>
      </c>
      <c r="I129" s="123">
        <f t="shared" si="43"/>
        <v>29893.439999999999</v>
      </c>
      <c r="J129" s="123">
        <f t="shared" si="44"/>
        <v>270106.56</v>
      </c>
      <c r="K129" s="148">
        <f t="shared" si="30"/>
        <v>0</v>
      </c>
      <c r="L129" s="123">
        <v>0</v>
      </c>
      <c r="M129" s="123">
        <f t="shared" si="45"/>
        <v>717.5</v>
      </c>
      <c r="N129" s="123">
        <f t="shared" si="32"/>
        <v>1774.9999999999998</v>
      </c>
      <c r="O129" s="123">
        <f t="shared" si="49"/>
        <v>275</v>
      </c>
      <c r="P129" s="123">
        <f t="shared" si="48"/>
        <v>760</v>
      </c>
      <c r="Q129" s="123">
        <f t="shared" si="33"/>
        <v>1772.5000000000002</v>
      </c>
      <c r="R129" s="123">
        <v>1013.62</v>
      </c>
      <c r="S129" s="123">
        <f t="shared" si="34"/>
        <v>2491.12</v>
      </c>
      <c r="T129" s="123">
        <f t="shared" si="35"/>
        <v>2491.12</v>
      </c>
      <c r="U129" s="123">
        <f t="shared" si="46"/>
        <v>3822.5</v>
      </c>
      <c r="V129" s="149">
        <f t="shared" si="37"/>
        <v>37508.880000000005</v>
      </c>
      <c r="W129" s="150">
        <v>42887</v>
      </c>
      <c r="X129" s="150">
        <v>43252</v>
      </c>
      <c r="Y129" s="151" t="s">
        <v>724</v>
      </c>
      <c r="Z129" s="152" t="s">
        <v>1113</v>
      </c>
    </row>
    <row r="130" spans="1:27" s="152" customFormat="1" ht="32.1" customHeight="1" x14ac:dyDescent="0.25">
      <c r="A130" s="146">
        <v>122</v>
      </c>
      <c r="B130" s="147" t="s">
        <v>69</v>
      </c>
      <c r="C130" s="147" t="s">
        <v>28</v>
      </c>
      <c r="D130" s="123">
        <v>25000</v>
      </c>
      <c r="E130" s="123">
        <v>25000</v>
      </c>
      <c r="F130" s="123">
        <v>15000</v>
      </c>
      <c r="G130" s="123">
        <f t="shared" si="41"/>
        <v>23522.5</v>
      </c>
      <c r="H130" s="123">
        <f t="shared" si="42"/>
        <v>300000</v>
      </c>
      <c r="I130" s="123">
        <f t="shared" si="43"/>
        <v>17730</v>
      </c>
      <c r="J130" s="123">
        <f t="shared" si="44"/>
        <v>282270</v>
      </c>
      <c r="K130" s="148">
        <f t="shared" si="30"/>
        <v>0</v>
      </c>
      <c r="L130" s="123">
        <v>0</v>
      </c>
      <c r="M130" s="123">
        <f t="shared" si="45"/>
        <v>717.5</v>
      </c>
      <c r="N130" s="123">
        <f t="shared" si="32"/>
        <v>1774.9999999999998</v>
      </c>
      <c r="O130" s="123">
        <f t="shared" si="49"/>
        <v>275</v>
      </c>
      <c r="P130" s="123">
        <f t="shared" si="48"/>
        <v>760</v>
      </c>
      <c r="Q130" s="123">
        <f t="shared" si="33"/>
        <v>1772.5000000000002</v>
      </c>
      <c r="R130" s="123">
        <v>0</v>
      </c>
      <c r="S130" s="123">
        <f t="shared" si="34"/>
        <v>1477.5</v>
      </c>
      <c r="T130" s="123">
        <f t="shared" si="35"/>
        <v>1477.5</v>
      </c>
      <c r="U130" s="123">
        <f t="shared" si="46"/>
        <v>3822.5</v>
      </c>
      <c r="V130" s="149">
        <f t="shared" si="37"/>
        <v>38522.5</v>
      </c>
      <c r="W130" s="150">
        <v>42840</v>
      </c>
      <c r="X130" s="150">
        <v>43205</v>
      </c>
      <c r="Y130" s="151" t="s">
        <v>484</v>
      </c>
      <c r="Z130" s="152" t="s">
        <v>1113</v>
      </c>
    </row>
    <row r="131" spans="1:27" s="152" customFormat="1" ht="32.1" customHeight="1" x14ac:dyDescent="0.25">
      <c r="A131" s="146">
        <v>123</v>
      </c>
      <c r="B131" s="147" t="s">
        <v>605</v>
      </c>
      <c r="C131" s="147" t="s">
        <v>40</v>
      </c>
      <c r="D131" s="123">
        <v>25000</v>
      </c>
      <c r="E131" s="123">
        <v>25000</v>
      </c>
      <c r="F131" s="123">
        <v>15000</v>
      </c>
      <c r="G131" s="123">
        <f t="shared" si="41"/>
        <v>23522.5</v>
      </c>
      <c r="H131" s="123">
        <f t="shared" si="42"/>
        <v>300000</v>
      </c>
      <c r="I131" s="123">
        <f t="shared" si="43"/>
        <v>17730</v>
      </c>
      <c r="J131" s="123">
        <f t="shared" si="44"/>
        <v>282270</v>
      </c>
      <c r="K131" s="148">
        <f t="shared" si="30"/>
        <v>0</v>
      </c>
      <c r="L131" s="123">
        <v>0</v>
      </c>
      <c r="M131" s="123">
        <f t="shared" si="45"/>
        <v>717.5</v>
      </c>
      <c r="N131" s="123">
        <f t="shared" si="32"/>
        <v>1774.9999999999998</v>
      </c>
      <c r="O131" s="123">
        <f t="shared" si="49"/>
        <v>275</v>
      </c>
      <c r="P131" s="123">
        <f t="shared" si="48"/>
        <v>760</v>
      </c>
      <c r="Q131" s="123">
        <f t="shared" si="33"/>
        <v>1772.5000000000002</v>
      </c>
      <c r="R131" s="123">
        <v>0</v>
      </c>
      <c r="S131" s="123">
        <f t="shared" si="34"/>
        <v>1477.5</v>
      </c>
      <c r="T131" s="123">
        <f t="shared" si="35"/>
        <v>1477.5</v>
      </c>
      <c r="U131" s="123">
        <f t="shared" si="46"/>
        <v>3822.5</v>
      </c>
      <c r="V131" s="149">
        <f t="shared" si="37"/>
        <v>38522.5</v>
      </c>
      <c r="W131" s="150">
        <v>43009</v>
      </c>
      <c r="X131" s="150">
        <v>43374</v>
      </c>
      <c r="Y131" s="151" t="s">
        <v>935</v>
      </c>
      <c r="Z131" s="152" t="s">
        <v>1113</v>
      </c>
    </row>
    <row r="132" spans="1:27" s="152" customFormat="1" ht="32.1" customHeight="1" x14ac:dyDescent="0.25">
      <c r="A132" s="146">
        <v>124</v>
      </c>
      <c r="B132" s="147" t="s">
        <v>181</v>
      </c>
      <c r="C132" s="147" t="s">
        <v>138</v>
      </c>
      <c r="D132" s="123">
        <v>20000</v>
      </c>
      <c r="E132" s="123">
        <v>20000</v>
      </c>
      <c r="F132" s="123">
        <v>10000</v>
      </c>
      <c r="G132" s="123">
        <f t="shared" si="41"/>
        <v>18818</v>
      </c>
      <c r="H132" s="123">
        <f t="shared" si="42"/>
        <v>240000</v>
      </c>
      <c r="I132" s="123">
        <f t="shared" si="43"/>
        <v>14184</v>
      </c>
      <c r="J132" s="123">
        <f t="shared" si="44"/>
        <v>225816</v>
      </c>
      <c r="K132" s="148">
        <f t="shared" si="30"/>
        <v>0</v>
      </c>
      <c r="L132" s="123">
        <v>0</v>
      </c>
      <c r="M132" s="123">
        <v>574</v>
      </c>
      <c r="N132" s="123">
        <f t="shared" si="32"/>
        <v>1419.9999999999998</v>
      </c>
      <c r="O132" s="123">
        <f t="shared" si="49"/>
        <v>220.00000000000003</v>
      </c>
      <c r="P132" s="123">
        <f t="shared" si="48"/>
        <v>608</v>
      </c>
      <c r="Q132" s="123">
        <f t="shared" si="33"/>
        <v>1418</v>
      </c>
      <c r="R132" s="123">
        <v>0</v>
      </c>
      <c r="S132" s="123">
        <f t="shared" si="34"/>
        <v>1182</v>
      </c>
      <c r="T132" s="123">
        <f t="shared" si="35"/>
        <v>1182</v>
      </c>
      <c r="U132" s="123">
        <f t="shared" si="46"/>
        <v>3058</v>
      </c>
      <c r="V132" s="149">
        <f t="shared" si="37"/>
        <v>28818</v>
      </c>
      <c r="W132" s="150">
        <v>42887</v>
      </c>
      <c r="X132" s="150">
        <v>43252</v>
      </c>
      <c r="Y132" s="151" t="s">
        <v>498</v>
      </c>
      <c r="Z132" s="152" t="s">
        <v>1113</v>
      </c>
    </row>
    <row r="133" spans="1:27" s="152" customFormat="1" ht="32.1" customHeight="1" x14ac:dyDescent="0.25">
      <c r="A133" s="146">
        <v>125</v>
      </c>
      <c r="B133" s="147" t="s">
        <v>70</v>
      </c>
      <c r="C133" s="147" t="s">
        <v>55</v>
      </c>
      <c r="D133" s="123">
        <v>25000</v>
      </c>
      <c r="E133" s="123">
        <v>25000</v>
      </c>
      <c r="F133" s="123">
        <v>15000</v>
      </c>
      <c r="G133" s="123">
        <f t="shared" si="41"/>
        <v>23522.5</v>
      </c>
      <c r="H133" s="123">
        <f t="shared" si="42"/>
        <v>300000</v>
      </c>
      <c r="I133" s="123">
        <f t="shared" si="43"/>
        <v>17730</v>
      </c>
      <c r="J133" s="123">
        <f t="shared" si="44"/>
        <v>282270</v>
      </c>
      <c r="K133" s="148">
        <f t="shared" si="30"/>
        <v>0</v>
      </c>
      <c r="L133" s="123">
        <v>0</v>
      </c>
      <c r="M133" s="123">
        <f t="shared" ref="M133:M139" si="50">D133*2.87%</f>
        <v>717.5</v>
      </c>
      <c r="N133" s="123">
        <f t="shared" si="32"/>
        <v>1774.9999999999998</v>
      </c>
      <c r="O133" s="123">
        <f t="shared" si="49"/>
        <v>275</v>
      </c>
      <c r="P133" s="123">
        <f t="shared" si="48"/>
        <v>760</v>
      </c>
      <c r="Q133" s="123">
        <f t="shared" si="33"/>
        <v>1772.5000000000002</v>
      </c>
      <c r="R133" s="123">
        <v>0</v>
      </c>
      <c r="S133" s="123">
        <f t="shared" si="34"/>
        <v>1477.5</v>
      </c>
      <c r="T133" s="123">
        <f t="shared" si="35"/>
        <v>1477.5</v>
      </c>
      <c r="U133" s="123">
        <f t="shared" si="46"/>
        <v>3822.5</v>
      </c>
      <c r="V133" s="149">
        <f t="shared" si="37"/>
        <v>38522.5</v>
      </c>
      <c r="W133" s="150">
        <v>43054</v>
      </c>
      <c r="X133" s="150">
        <v>43419</v>
      </c>
      <c r="Y133" s="151" t="s">
        <v>1016</v>
      </c>
      <c r="Z133" s="152" t="s">
        <v>1113</v>
      </c>
    </row>
    <row r="134" spans="1:27" s="152" customFormat="1" ht="32.1" customHeight="1" x14ac:dyDescent="0.25">
      <c r="A134" s="146">
        <v>126</v>
      </c>
      <c r="B134" s="147" t="s">
        <v>336</v>
      </c>
      <c r="C134" s="147" t="s">
        <v>313</v>
      </c>
      <c r="D134" s="123">
        <v>60000</v>
      </c>
      <c r="E134" s="123">
        <v>60000</v>
      </c>
      <c r="F134" s="123">
        <v>20000</v>
      </c>
      <c r="G134" s="123">
        <f t="shared" si="41"/>
        <v>56454</v>
      </c>
      <c r="H134" s="123">
        <f t="shared" si="42"/>
        <v>720000</v>
      </c>
      <c r="I134" s="123">
        <f t="shared" si="43"/>
        <v>42552</v>
      </c>
      <c r="J134" s="123">
        <f t="shared" si="44"/>
        <v>677448</v>
      </c>
      <c r="K134" s="148">
        <f t="shared" si="30"/>
        <v>3486.6498333333329</v>
      </c>
      <c r="L134" s="123">
        <v>0</v>
      </c>
      <c r="M134" s="123">
        <f t="shared" si="50"/>
        <v>1722</v>
      </c>
      <c r="N134" s="123">
        <f t="shared" si="32"/>
        <v>4260</v>
      </c>
      <c r="O134" s="123">
        <f>47304*1.1%</f>
        <v>520.34400000000005</v>
      </c>
      <c r="P134" s="123">
        <f t="shared" si="48"/>
        <v>1824</v>
      </c>
      <c r="Q134" s="123">
        <f t="shared" si="33"/>
        <v>4254</v>
      </c>
      <c r="R134" s="123">
        <v>0</v>
      </c>
      <c r="S134" s="123">
        <f t="shared" si="34"/>
        <v>3546</v>
      </c>
      <c r="T134" s="123">
        <f t="shared" si="35"/>
        <v>7032.6498333333329</v>
      </c>
      <c r="U134" s="123">
        <f t="shared" si="46"/>
        <v>9034.344000000001</v>
      </c>
      <c r="V134" s="149">
        <f t="shared" si="37"/>
        <v>72967.350166666671</v>
      </c>
      <c r="W134" s="150">
        <v>42855</v>
      </c>
      <c r="X134" s="150">
        <v>43220</v>
      </c>
      <c r="Y134" s="151" t="s">
        <v>577</v>
      </c>
      <c r="Z134" s="152" t="s">
        <v>1113</v>
      </c>
    </row>
    <row r="135" spans="1:27" s="152" customFormat="1" ht="32.1" customHeight="1" x14ac:dyDescent="0.25">
      <c r="A135" s="146">
        <v>127</v>
      </c>
      <c r="B135" s="147" t="s">
        <v>71</v>
      </c>
      <c r="C135" s="147" t="s">
        <v>72</v>
      </c>
      <c r="D135" s="123">
        <v>65000</v>
      </c>
      <c r="E135" s="123">
        <v>65000</v>
      </c>
      <c r="F135" s="123">
        <v>0</v>
      </c>
      <c r="G135" s="123">
        <f t="shared" si="41"/>
        <v>61158.5</v>
      </c>
      <c r="H135" s="123">
        <f t="shared" si="42"/>
        <v>780000</v>
      </c>
      <c r="I135" s="123">
        <f t="shared" si="43"/>
        <v>46098</v>
      </c>
      <c r="J135" s="123">
        <f t="shared" si="44"/>
        <v>733902</v>
      </c>
      <c r="K135" s="148">
        <f t="shared" si="30"/>
        <v>4427.5498333333335</v>
      </c>
      <c r="L135" s="123">
        <v>0</v>
      </c>
      <c r="M135" s="123">
        <f t="shared" si="50"/>
        <v>1865.5</v>
      </c>
      <c r="N135" s="123">
        <f t="shared" si="32"/>
        <v>4615</v>
      </c>
      <c r="O135" s="123">
        <f>47304*1.1%</f>
        <v>520.34400000000005</v>
      </c>
      <c r="P135" s="123">
        <f t="shared" si="48"/>
        <v>1976</v>
      </c>
      <c r="Q135" s="123">
        <f t="shared" si="33"/>
        <v>4608.5</v>
      </c>
      <c r="R135" s="123">
        <v>0</v>
      </c>
      <c r="S135" s="123">
        <f t="shared" si="34"/>
        <v>3841.5</v>
      </c>
      <c r="T135" s="123">
        <f t="shared" si="35"/>
        <v>8269.0498333333344</v>
      </c>
      <c r="U135" s="123">
        <f t="shared" si="46"/>
        <v>9743.844000000001</v>
      </c>
      <c r="V135" s="149">
        <f t="shared" si="37"/>
        <v>56730.950166666662</v>
      </c>
      <c r="W135" s="150">
        <v>43173</v>
      </c>
      <c r="X135" s="150">
        <v>43538</v>
      </c>
      <c r="Y135" s="151" t="s">
        <v>1099</v>
      </c>
      <c r="Z135" s="152" t="s">
        <v>1113</v>
      </c>
    </row>
    <row r="136" spans="1:27" s="152" customFormat="1" ht="32.1" customHeight="1" x14ac:dyDescent="0.25">
      <c r="A136" s="146">
        <v>128</v>
      </c>
      <c r="B136" s="147" t="s">
        <v>646</v>
      </c>
      <c r="C136" s="147" t="s">
        <v>409</v>
      </c>
      <c r="D136" s="123">
        <v>25000</v>
      </c>
      <c r="E136" s="123">
        <v>25000</v>
      </c>
      <c r="F136" s="123">
        <v>15000</v>
      </c>
      <c r="G136" s="123">
        <f t="shared" si="41"/>
        <v>23522.5</v>
      </c>
      <c r="H136" s="123">
        <f t="shared" si="42"/>
        <v>300000</v>
      </c>
      <c r="I136" s="123">
        <f t="shared" si="43"/>
        <v>17730</v>
      </c>
      <c r="J136" s="123">
        <f t="shared" si="44"/>
        <v>282270</v>
      </c>
      <c r="K136" s="148">
        <f t="shared" si="30"/>
        <v>0</v>
      </c>
      <c r="L136" s="123">
        <v>0</v>
      </c>
      <c r="M136" s="123">
        <f t="shared" si="50"/>
        <v>717.5</v>
      </c>
      <c r="N136" s="123">
        <f t="shared" si="32"/>
        <v>1774.9999999999998</v>
      </c>
      <c r="O136" s="123">
        <f>D136*1.1%</f>
        <v>275</v>
      </c>
      <c r="P136" s="123">
        <f t="shared" si="48"/>
        <v>760</v>
      </c>
      <c r="Q136" s="123">
        <f t="shared" si="33"/>
        <v>1772.5000000000002</v>
      </c>
      <c r="R136" s="123">
        <v>0</v>
      </c>
      <c r="S136" s="123">
        <f t="shared" si="34"/>
        <v>1477.5</v>
      </c>
      <c r="T136" s="123">
        <f t="shared" si="35"/>
        <v>1477.5</v>
      </c>
      <c r="U136" s="123">
        <f t="shared" si="46"/>
        <v>3822.5</v>
      </c>
      <c r="V136" s="149">
        <f t="shared" si="37"/>
        <v>38522.5</v>
      </c>
      <c r="W136" s="150">
        <v>42856</v>
      </c>
      <c r="X136" s="150">
        <v>43221</v>
      </c>
      <c r="Y136" s="151" t="s">
        <v>651</v>
      </c>
      <c r="Z136" s="152" t="s">
        <v>1113</v>
      </c>
    </row>
    <row r="137" spans="1:27" s="152" customFormat="1" ht="32.1" customHeight="1" x14ac:dyDescent="0.25">
      <c r="A137" s="146">
        <v>129</v>
      </c>
      <c r="B137" s="147" t="s">
        <v>293</v>
      </c>
      <c r="C137" s="147" t="s">
        <v>304</v>
      </c>
      <c r="D137" s="123">
        <v>150000</v>
      </c>
      <c r="E137" s="123">
        <v>150000</v>
      </c>
      <c r="F137" s="123">
        <v>0</v>
      </c>
      <c r="G137" s="123">
        <f t="shared" ref="G137:G168" si="51">D137-S137</f>
        <v>142099.89600000001</v>
      </c>
      <c r="H137" s="123">
        <f t="shared" ref="H137:H168" si="52">D137*12</f>
        <v>1800000</v>
      </c>
      <c r="I137" s="123">
        <f t="shared" si="43"/>
        <v>94801.247999999992</v>
      </c>
      <c r="J137" s="123">
        <f t="shared" ref="J137:J168" si="53">H137-I137</f>
        <v>1705198.7520000001</v>
      </c>
      <c r="K137" s="148">
        <f t="shared" ref="K137:K200" si="54">IF(J137 &lt;= 416220, 0, IF(AND(J137  &gt;=  416220.01, J137  &lt;= 624329), ((J137  - 416220.01)/12)*0.15, IF(AND(J137  &gt;= 624329.01, J137  &lt;= 867123), (((J137  - 624329.01)*0.2) + 31216)/12, IF(J137 &gt;=867123.01, (((J137  - 867123.01)*0.25)+79776)/12))))</f>
        <v>24107.911291666667</v>
      </c>
      <c r="L137" s="123">
        <v>0</v>
      </c>
      <c r="M137" s="123">
        <f t="shared" si="50"/>
        <v>4305</v>
      </c>
      <c r="N137" s="123">
        <f t="shared" ref="N137:N200" si="55">D137*7.1%</f>
        <v>10649.999999999998</v>
      </c>
      <c r="O137" s="123">
        <f>47304*1.1%</f>
        <v>520.34400000000005</v>
      </c>
      <c r="P137" s="123">
        <f>118260*3.04%</f>
        <v>3595.1039999999998</v>
      </c>
      <c r="Q137" s="123">
        <f t="shared" ref="Q137:Q200" si="56">D137*7.09%</f>
        <v>10635</v>
      </c>
      <c r="R137" s="123">
        <v>0</v>
      </c>
      <c r="S137" s="123">
        <f t="shared" ref="S137:S200" si="57">+M137+P137+R137</f>
        <v>7900.1039999999994</v>
      </c>
      <c r="T137" s="123">
        <f t="shared" ref="T137:T200" si="58">+K137+S137</f>
        <v>32008.015291666667</v>
      </c>
      <c r="U137" s="123">
        <f t="shared" ref="U137:U168" si="59">N137+Q137+O137</f>
        <v>21805.344000000001</v>
      </c>
      <c r="V137" s="149">
        <f t="shared" ref="V137:V200" si="60">D137-T137+F137</f>
        <v>117991.98470833333</v>
      </c>
      <c r="W137" s="150">
        <v>42826</v>
      </c>
      <c r="X137" s="150">
        <v>43191</v>
      </c>
      <c r="Y137" s="151" t="s">
        <v>522</v>
      </c>
      <c r="Z137" s="152" t="s">
        <v>1113</v>
      </c>
    </row>
    <row r="138" spans="1:27" s="152" customFormat="1" ht="32.1" customHeight="1" x14ac:dyDescent="0.25">
      <c r="A138" s="146">
        <v>130</v>
      </c>
      <c r="B138" s="147" t="s">
        <v>388</v>
      </c>
      <c r="C138" s="147" t="s">
        <v>409</v>
      </c>
      <c r="D138" s="123">
        <v>25000</v>
      </c>
      <c r="E138" s="123">
        <v>25000</v>
      </c>
      <c r="F138" s="123">
        <v>15000</v>
      </c>
      <c r="G138" s="123">
        <f t="shared" si="51"/>
        <v>23522.5</v>
      </c>
      <c r="H138" s="123">
        <f t="shared" si="52"/>
        <v>300000</v>
      </c>
      <c r="I138" s="123">
        <f t="shared" si="43"/>
        <v>17730</v>
      </c>
      <c r="J138" s="123">
        <f t="shared" si="53"/>
        <v>282270</v>
      </c>
      <c r="K138" s="148">
        <f t="shared" si="54"/>
        <v>0</v>
      </c>
      <c r="L138" s="123">
        <v>0</v>
      </c>
      <c r="M138" s="123">
        <f t="shared" si="50"/>
        <v>717.5</v>
      </c>
      <c r="N138" s="123">
        <f t="shared" si="55"/>
        <v>1774.9999999999998</v>
      </c>
      <c r="O138" s="123">
        <f t="shared" ref="O138:O147" si="61">D138*1.1%</f>
        <v>275</v>
      </c>
      <c r="P138" s="123">
        <f t="shared" ref="P138:P149" si="62">D138*3.04%</f>
        <v>760</v>
      </c>
      <c r="Q138" s="123">
        <f t="shared" si="56"/>
        <v>1772.5000000000002</v>
      </c>
      <c r="R138" s="123">
        <v>0</v>
      </c>
      <c r="S138" s="123">
        <f t="shared" si="57"/>
        <v>1477.5</v>
      </c>
      <c r="T138" s="123">
        <f t="shared" si="58"/>
        <v>1477.5</v>
      </c>
      <c r="U138" s="123">
        <f t="shared" si="59"/>
        <v>3822.5</v>
      </c>
      <c r="V138" s="149">
        <f t="shared" si="60"/>
        <v>38522.5</v>
      </c>
      <c r="W138" s="150">
        <v>42886</v>
      </c>
      <c r="X138" s="150">
        <v>43251</v>
      </c>
      <c r="Y138" s="151" t="s">
        <v>637</v>
      </c>
      <c r="Z138" s="152" t="s">
        <v>1113</v>
      </c>
    </row>
    <row r="139" spans="1:27" s="152" customFormat="1" ht="32.1" customHeight="1" x14ac:dyDescent="0.25">
      <c r="A139" s="146">
        <v>131</v>
      </c>
      <c r="B139" s="147" t="s">
        <v>446</v>
      </c>
      <c r="C139" s="147" t="s">
        <v>409</v>
      </c>
      <c r="D139" s="123">
        <v>25000</v>
      </c>
      <c r="E139" s="123">
        <v>25000</v>
      </c>
      <c r="F139" s="123">
        <v>15000</v>
      </c>
      <c r="G139" s="123">
        <f t="shared" si="51"/>
        <v>22508.880000000001</v>
      </c>
      <c r="H139" s="123">
        <f t="shared" si="52"/>
        <v>300000</v>
      </c>
      <c r="I139" s="123">
        <f t="shared" si="43"/>
        <v>29893.439999999999</v>
      </c>
      <c r="J139" s="123">
        <f t="shared" si="53"/>
        <v>270106.56</v>
      </c>
      <c r="K139" s="148">
        <f t="shared" si="54"/>
        <v>0</v>
      </c>
      <c r="L139" s="123">
        <v>0</v>
      </c>
      <c r="M139" s="123">
        <f t="shared" si="50"/>
        <v>717.5</v>
      </c>
      <c r="N139" s="123">
        <f t="shared" si="55"/>
        <v>1774.9999999999998</v>
      </c>
      <c r="O139" s="123">
        <f t="shared" si="61"/>
        <v>275</v>
      </c>
      <c r="P139" s="123">
        <f t="shared" si="62"/>
        <v>760</v>
      </c>
      <c r="Q139" s="123">
        <f t="shared" si="56"/>
        <v>1772.5000000000002</v>
      </c>
      <c r="R139" s="123">
        <v>1013.62</v>
      </c>
      <c r="S139" s="123">
        <f t="shared" si="57"/>
        <v>2491.12</v>
      </c>
      <c r="T139" s="123">
        <f t="shared" si="58"/>
        <v>2491.12</v>
      </c>
      <c r="U139" s="123">
        <f t="shared" si="59"/>
        <v>3822.5</v>
      </c>
      <c r="V139" s="149">
        <f t="shared" si="60"/>
        <v>37508.880000000005</v>
      </c>
      <c r="W139" s="150">
        <v>42948</v>
      </c>
      <c r="X139" s="150">
        <v>43313</v>
      </c>
      <c r="Y139" s="151" t="s">
        <v>840</v>
      </c>
      <c r="Z139" s="152" t="s">
        <v>1113</v>
      </c>
    </row>
    <row r="140" spans="1:27" s="152" customFormat="1" ht="32.1" customHeight="1" x14ac:dyDescent="0.25">
      <c r="A140" s="146">
        <v>132</v>
      </c>
      <c r="B140" s="147" t="s">
        <v>175</v>
      </c>
      <c r="C140" s="147" t="s">
        <v>44</v>
      </c>
      <c r="D140" s="123">
        <v>13500</v>
      </c>
      <c r="E140" s="123">
        <v>13500</v>
      </c>
      <c r="F140" s="123">
        <v>0</v>
      </c>
      <c r="G140" s="123">
        <f t="shared" si="51"/>
        <v>12702.15</v>
      </c>
      <c r="H140" s="123">
        <f t="shared" si="52"/>
        <v>162000</v>
      </c>
      <c r="I140" s="123">
        <f>+S140*12</f>
        <v>9574.1999999999989</v>
      </c>
      <c r="J140" s="123">
        <f t="shared" si="53"/>
        <v>152425.79999999999</v>
      </c>
      <c r="K140" s="148">
        <f t="shared" si="54"/>
        <v>0</v>
      </c>
      <c r="L140" s="123">
        <v>0</v>
      </c>
      <c r="M140" s="123">
        <v>387.45</v>
      </c>
      <c r="N140" s="123">
        <f t="shared" si="55"/>
        <v>958.49999999999989</v>
      </c>
      <c r="O140" s="123">
        <f t="shared" si="61"/>
        <v>148.50000000000003</v>
      </c>
      <c r="P140" s="123">
        <f t="shared" si="62"/>
        <v>410.4</v>
      </c>
      <c r="Q140" s="123">
        <f t="shared" si="56"/>
        <v>957.15000000000009</v>
      </c>
      <c r="R140" s="123">
        <v>0</v>
      </c>
      <c r="S140" s="123">
        <f t="shared" si="57"/>
        <v>797.84999999999991</v>
      </c>
      <c r="T140" s="123">
        <f t="shared" si="58"/>
        <v>797.84999999999991</v>
      </c>
      <c r="U140" s="123">
        <f t="shared" si="59"/>
        <v>2064.15</v>
      </c>
      <c r="V140" s="149">
        <f t="shared" si="60"/>
        <v>12702.15</v>
      </c>
      <c r="W140" s="150">
        <v>42826</v>
      </c>
      <c r="X140" s="150">
        <v>43191</v>
      </c>
      <c r="Y140" s="151" t="s">
        <v>1005</v>
      </c>
      <c r="Z140" s="168" t="s">
        <v>1111</v>
      </c>
      <c r="AA140" s="168"/>
    </row>
    <row r="141" spans="1:27" s="152" customFormat="1" ht="32.1" customHeight="1" x14ac:dyDescent="0.25">
      <c r="A141" s="146">
        <v>133</v>
      </c>
      <c r="B141" s="147" t="s">
        <v>457</v>
      </c>
      <c r="C141" s="147" t="s">
        <v>459</v>
      </c>
      <c r="D141" s="123">
        <v>30000</v>
      </c>
      <c r="E141" s="123">
        <v>30000</v>
      </c>
      <c r="F141" s="123">
        <v>20000</v>
      </c>
      <c r="G141" s="123">
        <f t="shared" si="51"/>
        <v>28227</v>
      </c>
      <c r="H141" s="123">
        <f t="shared" si="52"/>
        <v>360000</v>
      </c>
      <c r="I141" s="123">
        <f t="shared" ref="I141:I175" si="63">S141*12</f>
        <v>21276</v>
      </c>
      <c r="J141" s="123">
        <f t="shared" si="53"/>
        <v>338724</v>
      </c>
      <c r="K141" s="148">
        <f t="shared" si="54"/>
        <v>0</v>
      </c>
      <c r="L141" s="123">
        <v>0</v>
      </c>
      <c r="M141" s="123">
        <f t="shared" ref="M141:M175" si="64">D141*2.87%</f>
        <v>861</v>
      </c>
      <c r="N141" s="123">
        <f t="shared" si="55"/>
        <v>2130</v>
      </c>
      <c r="O141" s="123">
        <f t="shared" si="61"/>
        <v>330.00000000000006</v>
      </c>
      <c r="P141" s="123">
        <f t="shared" si="62"/>
        <v>912</v>
      </c>
      <c r="Q141" s="123">
        <f t="shared" si="56"/>
        <v>2127</v>
      </c>
      <c r="R141" s="123">
        <v>0</v>
      </c>
      <c r="S141" s="123">
        <f t="shared" si="57"/>
        <v>1773</v>
      </c>
      <c r="T141" s="123">
        <f t="shared" si="58"/>
        <v>1773</v>
      </c>
      <c r="U141" s="123">
        <f t="shared" si="59"/>
        <v>4587</v>
      </c>
      <c r="V141" s="149">
        <f t="shared" si="60"/>
        <v>48227</v>
      </c>
      <c r="W141" s="150">
        <v>43160</v>
      </c>
      <c r="X141" s="150">
        <v>43525</v>
      </c>
      <c r="Y141" s="151" t="s">
        <v>1100</v>
      </c>
      <c r="Z141" s="152" t="s">
        <v>1113</v>
      </c>
    </row>
    <row r="142" spans="1:27" s="152" customFormat="1" ht="32.1" customHeight="1" x14ac:dyDescent="0.25">
      <c r="A142" s="146">
        <v>134</v>
      </c>
      <c r="B142" s="147" t="s">
        <v>176</v>
      </c>
      <c r="C142" s="147" t="s">
        <v>40</v>
      </c>
      <c r="D142" s="123">
        <v>25000</v>
      </c>
      <c r="E142" s="123">
        <v>25000</v>
      </c>
      <c r="F142" s="123">
        <v>15000</v>
      </c>
      <c r="G142" s="123">
        <f t="shared" si="51"/>
        <v>23522.5</v>
      </c>
      <c r="H142" s="123">
        <f t="shared" si="52"/>
        <v>300000</v>
      </c>
      <c r="I142" s="123">
        <f t="shared" si="63"/>
        <v>17730</v>
      </c>
      <c r="J142" s="123">
        <f t="shared" si="53"/>
        <v>282270</v>
      </c>
      <c r="K142" s="148">
        <f t="shared" si="54"/>
        <v>0</v>
      </c>
      <c r="L142" s="123">
        <v>0</v>
      </c>
      <c r="M142" s="123">
        <f t="shared" si="64"/>
        <v>717.5</v>
      </c>
      <c r="N142" s="123">
        <f t="shared" si="55"/>
        <v>1774.9999999999998</v>
      </c>
      <c r="O142" s="123">
        <f t="shared" si="61"/>
        <v>275</v>
      </c>
      <c r="P142" s="123">
        <f t="shared" si="62"/>
        <v>760</v>
      </c>
      <c r="Q142" s="123">
        <f t="shared" si="56"/>
        <v>1772.5000000000002</v>
      </c>
      <c r="R142" s="123">
        <v>0</v>
      </c>
      <c r="S142" s="123">
        <f t="shared" si="57"/>
        <v>1477.5</v>
      </c>
      <c r="T142" s="123">
        <f t="shared" si="58"/>
        <v>1477.5</v>
      </c>
      <c r="U142" s="123">
        <f t="shared" si="59"/>
        <v>3822.5</v>
      </c>
      <c r="V142" s="149">
        <f t="shared" si="60"/>
        <v>38522.5</v>
      </c>
      <c r="W142" s="150">
        <v>43009</v>
      </c>
      <c r="X142" s="150">
        <v>43191</v>
      </c>
      <c r="Y142" s="151" t="s">
        <v>1033</v>
      </c>
      <c r="Z142" s="152" t="s">
        <v>1113</v>
      </c>
    </row>
    <row r="143" spans="1:27" s="152" customFormat="1" ht="32.1" customHeight="1" x14ac:dyDescent="0.25">
      <c r="A143" s="146">
        <v>135</v>
      </c>
      <c r="B143" s="147" t="s">
        <v>360</v>
      </c>
      <c r="C143" s="147" t="s">
        <v>367</v>
      </c>
      <c r="D143" s="123">
        <v>25000</v>
      </c>
      <c r="E143" s="123">
        <v>25000</v>
      </c>
      <c r="F143" s="123">
        <v>15000</v>
      </c>
      <c r="G143" s="123">
        <f t="shared" si="51"/>
        <v>23522.5</v>
      </c>
      <c r="H143" s="123">
        <f t="shared" si="52"/>
        <v>300000</v>
      </c>
      <c r="I143" s="123">
        <f t="shared" si="63"/>
        <v>17730</v>
      </c>
      <c r="J143" s="123">
        <f t="shared" si="53"/>
        <v>282270</v>
      </c>
      <c r="K143" s="148">
        <f t="shared" si="54"/>
        <v>0</v>
      </c>
      <c r="L143" s="123">
        <v>0</v>
      </c>
      <c r="M143" s="123">
        <f t="shared" si="64"/>
        <v>717.5</v>
      </c>
      <c r="N143" s="123">
        <f t="shared" si="55"/>
        <v>1774.9999999999998</v>
      </c>
      <c r="O143" s="123">
        <f t="shared" si="61"/>
        <v>275</v>
      </c>
      <c r="P143" s="123">
        <f t="shared" si="62"/>
        <v>760</v>
      </c>
      <c r="Q143" s="123">
        <f t="shared" si="56"/>
        <v>1772.5000000000002</v>
      </c>
      <c r="R143" s="123">
        <v>0</v>
      </c>
      <c r="S143" s="123">
        <f t="shared" si="57"/>
        <v>1477.5</v>
      </c>
      <c r="T143" s="123">
        <f t="shared" si="58"/>
        <v>1477.5</v>
      </c>
      <c r="U143" s="123">
        <f t="shared" si="59"/>
        <v>3822.5</v>
      </c>
      <c r="V143" s="149">
        <f t="shared" si="60"/>
        <v>38522.5</v>
      </c>
      <c r="W143" s="150">
        <v>43009</v>
      </c>
      <c r="X143" s="150">
        <v>43159</v>
      </c>
      <c r="Y143" s="151" t="s">
        <v>948</v>
      </c>
      <c r="Z143" s="152" t="s">
        <v>1113</v>
      </c>
    </row>
    <row r="144" spans="1:27" s="152" customFormat="1" ht="32.1" customHeight="1" x14ac:dyDescent="0.25">
      <c r="A144" s="146">
        <v>136</v>
      </c>
      <c r="B144" s="147" t="s">
        <v>73</v>
      </c>
      <c r="C144" s="147" t="s">
        <v>33</v>
      </c>
      <c r="D144" s="123">
        <v>25000</v>
      </c>
      <c r="E144" s="123">
        <v>25000</v>
      </c>
      <c r="F144" s="123">
        <v>15000</v>
      </c>
      <c r="G144" s="123">
        <f t="shared" si="51"/>
        <v>23522.5</v>
      </c>
      <c r="H144" s="123">
        <f t="shared" si="52"/>
        <v>300000</v>
      </c>
      <c r="I144" s="123">
        <f t="shared" si="63"/>
        <v>17730</v>
      </c>
      <c r="J144" s="123">
        <f t="shared" si="53"/>
        <v>282270</v>
      </c>
      <c r="K144" s="148">
        <f t="shared" si="54"/>
        <v>0</v>
      </c>
      <c r="L144" s="123">
        <v>0</v>
      </c>
      <c r="M144" s="123">
        <f t="shared" si="64"/>
        <v>717.5</v>
      </c>
      <c r="N144" s="123">
        <f t="shared" si="55"/>
        <v>1774.9999999999998</v>
      </c>
      <c r="O144" s="123">
        <f t="shared" si="61"/>
        <v>275</v>
      </c>
      <c r="P144" s="123">
        <f t="shared" si="62"/>
        <v>760</v>
      </c>
      <c r="Q144" s="123">
        <f t="shared" si="56"/>
        <v>1772.5000000000002</v>
      </c>
      <c r="R144" s="123">
        <v>0</v>
      </c>
      <c r="S144" s="123">
        <f t="shared" si="57"/>
        <v>1477.5</v>
      </c>
      <c r="T144" s="123">
        <f t="shared" si="58"/>
        <v>1477.5</v>
      </c>
      <c r="U144" s="123">
        <f t="shared" si="59"/>
        <v>3822.5</v>
      </c>
      <c r="V144" s="149">
        <f t="shared" si="60"/>
        <v>38522.5</v>
      </c>
      <c r="W144" s="150">
        <v>42840</v>
      </c>
      <c r="X144" s="150">
        <v>43205</v>
      </c>
      <c r="Y144" s="151" t="s">
        <v>516</v>
      </c>
      <c r="Z144" s="152" t="s">
        <v>1113</v>
      </c>
    </row>
    <row r="145" spans="1:27" s="152" customFormat="1" ht="32.1" customHeight="1" x14ac:dyDescent="0.25">
      <c r="A145" s="146">
        <v>137</v>
      </c>
      <c r="B145" s="147" t="s">
        <v>74</v>
      </c>
      <c r="C145" s="147" t="s">
        <v>28</v>
      </c>
      <c r="D145" s="123">
        <v>25000</v>
      </c>
      <c r="E145" s="123">
        <v>25000</v>
      </c>
      <c r="F145" s="123">
        <v>15000</v>
      </c>
      <c r="G145" s="123">
        <f t="shared" si="51"/>
        <v>23522.5</v>
      </c>
      <c r="H145" s="123">
        <f t="shared" si="52"/>
        <v>300000</v>
      </c>
      <c r="I145" s="123">
        <f t="shared" si="63"/>
        <v>17730</v>
      </c>
      <c r="J145" s="123">
        <f t="shared" si="53"/>
        <v>282270</v>
      </c>
      <c r="K145" s="148">
        <f t="shared" si="54"/>
        <v>0</v>
      </c>
      <c r="L145" s="123">
        <v>0</v>
      </c>
      <c r="M145" s="123">
        <f t="shared" si="64"/>
        <v>717.5</v>
      </c>
      <c r="N145" s="123">
        <f t="shared" si="55"/>
        <v>1774.9999999999998</v>
      </c>
      <c r="O145" s="123">
        <f t="shared" si="61"/>
        <v>275</v>
      </c>
      <c r="P145" s="123">
        <f t="shared" si="62"/>
        <v>760</v>
      </c>
      <c r="Q145" s="123">
        <f t="shared" si="56"/>
        <v>1772.5000000000002</v>
      </c>
      <c r="R145" s="123">
        <v>0</v>
      </c>
      <c r="S145" s="123">
        <f t="shared" si="57"/>
        <v>1477.5</v>
      </c>
      <c r="T145" s="123">
        <f t="shared" si="58"/>
        <v>1477.5</v>
      </c>
      <c r="U145" s="123">
        <f t="shared" si="59"/>
        <v>3822.5</v>
      </c>
      <c r="V145" s="149">
        <f t="shared" si="60"/>
        <v>38522.5</v>
      </c>
      <c r="W145" s="150">
        <v>42840</v>
      </c>
      <c r="X145" s="150">
        <v>43205</v>
      </c>
      <c r="Y145" s="151" t="s">
        <v>486</v>
      </c>
      <c r="Z145" s="152" t="s">
        <v>1113</v>
      </c>
    </row>
    <row r="146" spans="1:27" s="152" customFormat="1" ht="32.1" customHeight="1" x14ac:dyDescent="0.25">
      <c r="A146" s="146">
        <v>138</v>
      </c>
      <c r="B146" s="147" t="s">
        <v>259</v>
      </c>
      <c r="C146" s="147" t="s">
        <v>28</v>
      </c>
      <c r="D146" s="123">
        <v>25000</v>
      </c>
      <c r="E146" s="123">
        <v>25000</v>
      </c>
      <c r="F146" s="123">
        <v>15000</v>
      </c>
      <c r="G146" s="123">
        <f t="shared" si="51"/>
        <v>23522.5</v>
      </c>
      <c r="H146" s="123">
        <f t="shared" si="52"/>
        <v>300000</v>
      </c>
      <c r="I146" s="123">
        <f t="shared" si="63"/>
        <v>17730</v>
      </c>
      <c r="J146" s="123">
        <f t="shared" si="53"/>
        <v>282270</v>
      </c>
      <c r="K146" s="148">
        <f t="shared" si="54"/>
        <v>0</v>
      </c>
      <c r="L146" s="123">
        <v>0</v>
      </c>
      <c r="M146" s="123">
        <f t="shared" si="64"/>
        <v>717.5</v>
      </c>
      <c r="N146" s="123">
        <f t="shared" si="55"/>
        <v>1774.9999999999998</v>
      </c>
      <c r="O146" s="123">
        <f t="shared" si="61"/>
        <v>275</v>
      </c>
      <c r="P146" s="123">
        <f t="shared" si="62"/>
        <v>760</v>
      </c>
      <c r="Q146" s="123">
        <f t="shared" si="56"/>
        <v>1772.5000000000002</v>
      </c>
      <c r="R146" s="123">
        <v>0</v>
      </c>
      <c r="S146" s="123">
        <f t="shared" si="57"/>
        <v>1477.5</v>
      </c>
      <c r="T146" s="123">
        <f t="shared" si="58"/>
        <v>1477.5</v>
      </c>
      <c r="U146" s="123">
        <f t="shared" si="59"/>
        <v>3822.5</v>
      </c>
      <c r="V146" s="149">
        <f t="shared" si="60"/>
        <v>38522.5</v>
      </c>
      <c r="W146" s="150">
        <v>42917</v>
      </c>
      <c r="X146" s="150">
        <v>43281</v>
      </c>
      <c r="Y146" s="151" t="s">
        <v>627</v>
      </c>
      <c r="Z146" s="152" t="s">
        <v>1113</v>
      </c>
    </row>
    <row r="147" spans="1:27" s="152" customFormat="1" ht="32.1" customHeight="1" x14ac:dyDescent="0.25">
      <c r="A147" s="146">
        <v>139</v>
      </c>
      <c r="B147" s="147" t="s">
        <v>389</v>
      </c>
      <c r="C147" s="147" t="s">
        <v>408</v>
      </c>
      <c r="D147" s="123">
        <v>25000</v>
      </c>
      <c r="E147" s="123">
        <v>25000</v>
      </c>
      <c r="F147" s="123">
        <v>15000</v>
      </c>
      <c r="G147" s="123">
        <f t="shared" si="51"/>
        <v>23522.5</v>
      </c>
      <c r="H147" s="123">
        <f t="shared" si="52"/>
        <v>300000</v>
      </c>
      <c r="I147" s="123">
        <f t="shared" si="63"/>
        <v>17730</v>
      </c>
      <c r="J147" s="123">
        <f t="shared" si="53"/>
        <v>282270</v>
      </c>
      <c r="K147" s="148">
        <f t="shared" si="54"/>
        <v>0</v>
      </c>
      <c r="L147" s="123">
        <v>0</v>
      </c>
      <c r="M147" s="123">
        <f t="shared" si="64"/>
        <v>717.5</v>
      </c>
      <c r="N147" s="123">
        <f t="shared" si="55"/>
        <v>1774.9999999999998</v>
      </c>
      <c r="O147" s="123">
        <f t="shared" si="61"/>
        <v>275</v>
      </c>
      <c r="P147" s="123">
        <f t="shared" si="62"/>
        <v>760</v>
      </c>
      <c r="Q147" s="123">
        <f t="shared" si="56"/>
        <v>1772.5000000000002</v>
      </c>
      <c r="R147" s="123">
        <v>0</v>
      </c>
      <c r="S147" s="123">
        <f t="shared" si="57"/>
        <v>1477.5</v>
      </c>
      <c r="T147" s="123">
        <f t="shared" si="58"/>
        <v>1477.5</v>
      </c>
      <c r="U147" s="123">
        <f t="shared" si="59"/>
        <v>3822.5</v>
      </c>
      <c r="V147" s="149">
        <f t="shared" si="60"/>
        <v>38522.5</v>
      </c>
      <c r="W147" s="150">
        <v>42886</v>
      </c>
      <c r="X147" s="150">
        <v>43251</v>
      </c>
      <c r="Y147" s="151" t="s">
        <v>640</v>
      </c>
      <c r="Z147" s="152" t="s">
        <v>1113</v>
      </c>
    </row>
    <row r="148" spans="1:27" s="152" customFormat="1" ht="32.1" customHeight="1" x14ac:dyDescent="0.25">
      <c r="A148" s="146">
        <v>140</v>
      </c>
      <c r="B148" s="147" t="s">
        <v>767</v>
      </c>
      <c r="C148" s="147" t="s">
        <v>769</v>
      </c>
      <c r="D148" s="123">
        <v>100000</v>
      </c>
      <c r="E148" s="123">
        <v>100000</v>
      </c>
      <c r="F148" s="123">
        <v>0</v>
      </c>
      <c r="G148" s="123">
        <f t="shared" si="51"/>
        <v>94090</v>
      </c>
      <c r="H148" s="123">
        <f t="shared" si="52"/>
        <v>1200000</v>
      </c>
      <c r="I148" s="123">
        <f t="shared" si="63"/>
        <v>70920</v>
      </c>
      <c r="J148" s="123">
        <f t="shared" si="53"/>
        <v>1129080</v>
      </c>
      <c r="K148" s="148">
        <f t="shared" si="54"/>
        <v>12105.437291666667</v>
      </c>
      <c r="L148" s="123">
        <v>0</v>
      </c>
      <c r="M148" s="123">
        <f t="shared" si="64"/>
        <v>2870</v>
      </c>
      <c r="N148" s="123">
        <f t="shared" si="55"/>
        <v>7099.9999999999991</v>
      </c>
      <c r="O148" s="123">
        <f>47304*1.1%</f>
        <v>520.34400000000005</v>
      </c>
      <c r="P148" s="123">
        <f t="shared" si="62"/>
        <v>3040</v>
      </c>
      <c r="Q148" s="123">
        <f t="shared" si="56"/>
        <v>7090.0000000000009</v>
      </c>
      <c r="R148" s="123">
        <v>0</v>
      </c>
      <c r="S148" s="123">
        <f t="shared" si="57"/>
        <v>5910</v>
      </c>
      <c r="T148" s="123">
        <f t="shared" si="58"/>
        <v>18015.437291666669</v>
      </c>
      <c r="U148" s="123">
        <f t="shared" si="59"/>
        <v>14710.344000000001</v>
      </c>
      <c r="V148" s="149">
        <f t="shared" si="60"/>
        <v>81984.562708333338</v>
      </c>
      <c r="W148" s="150">
        <v>42856</v>
      </c>
      <c r="X148" s="150">
        <v>43221</v>
      </c>
      <c r="Y148" s="151" t="s">
        <v>770</v>
      </c>
      <c r="Z148" s="152" t="s">
        <v>1113</v>
      </c>
    </row>
    <row r="149" spans="1:27" s="152" customFormat="1" ht="32.1" customHeight="1" x14ac:dyDescent="0.25">
      <c r="A149" s="146">
        <v>141</v>
      </c>
      <c r="B149" s="147" t="s">
        <v>390</v>
      </c>
      <c r="C149" s="147" t="s">
        <v>409</v>
      </c>
      <c r="D149" s="123">
        <v>25000</v>
      </c>
      <c r="E149" s="123">
        <v>25000</v>
      </c>
      <c r="F149" s="123">
        <v>15000</v>
      </c>
      <c r="G149" s="123">
        <f t="shared" si="51"/>
        <v>23522.5</v>
      </c>
      <c r="H149" s="123">
        <f t="shared" si="52"/>
        <v>300000</v>
      </c>
      <c r="I149" s="123">
        <f t="shared" si="63"/>
        <v>17730</v>
      </c>
      <c r="J149" s="123">
        <f t="shared" si="53"/>
        <v>282270</v>
      </c>
      <c r="K149" s="148">
        <f t="shared" si="54"/>
        <v>0</v>
      </c>
      <c r="L149" s="123">
        <v>0</v>
      </c>
      <c r="M149" s="123">
        <f t="shared" si="64"/>
        <v>717.5</v>
      </c>
      <c r="N149" s="123">
        <f t="shared" si="55"/>
        <v>1774.9999999999998</v>
      </c>
      <c r="O149" s="123">
        <f>D149*1.1%</f>
        <v>275</v>
      </c>
      <c r="P149" s="123">
        <f t="shared" si="62"/>
        <v>760</v>
      </c>
      <c r="Q149" s="123">
        <f t="shared" si="56"/>
        <v>1772.5000000000002</v>
      </c>
      <c r="R149" s="123">
        <v>0</v>
      </c>
      <c r="S149" s="123">
        <f t="shared" si="57"/>
        <v>1477.5</v>
      </c>
      <c r="T149" s="123">
        <f t="shared" si="58"/>
        <v>1477.5</v>
      </c>
      <c r="U149" s="123">
        <f t="shared" si="59"/>
        <v>3822.5</v>
      </c>
      <c r="V149" s="149">
        <f t="shared" si="60"/>
        <v>38522.5</v>
      </c>
      <c r="W149" s="150">
        <v>42886</v>
      </c>
      <c r="X149" s="150">
        <v>43251</v>
      </c>
      <c r="Y149" s="151" t="s">
        <v>620</v>
      </c>
      <c r="Z149" s="152" t="s">
        <v>1113</v>
      </c>
    </row>
    <row r="150" spans="1:27" s="152" customFormat="1" ht="32.1" customHeight="1" x14ac:dyDescent="0.25">
      <c r="A150" s="146">
        <v>142</v>
      </c>
      <c r="B150" s="147" t="s">
        <v>171</v>
      </c>
      <c r="C150" s="147" t="s">
        <v>1011</v>
      </c>
      <c r="D150" s="123">
        <v>125000</v>
      </c>
      <c r="E150" s="123">
        <v>125000</v>
      </c>
      <c r="F150" s="123">
        <v>0</v>
      </c>
      <c r="G150" s="123">
        <f t="shared" si="51"/>
        <v>117817.39600000001</v>
      </c>
      <c r="H150" s="123">
        <f t="shared" si="52"/>
        <v>1500000</v>
      </c>
      <c r="I150" s="123">
        <f t="shared" si="63"/>
        <v>86191.247999999992</v>
      </c>
      <c r="J150" s="123">
        <f t="shared" si="53"/>
        <v>1413808.7520000001</v>
      </c>
      <c r="K150" s="148">
        <f t="shared" si="54"/>
        <v>18037.286291666667</v>
      </c>
      <c r="L150" s="123">
        <v>0</v>
      </c>
      <c r="M150" s="123">
        <f t="shared" si="64"/>
        <v>3587.5</v>
      </c>
      <c r="N150" s="123">
        <f t="shared" si="55"/>
        <v>8875</v>
      </c>
      <c r="O150" s="123">
        <f>47304*1.1%</f>
        <v>520.34400000000005</v>
      </c>
      <c r="P150" s="123">
        <f>118260*3.04%</f>
        <v>3595.1039999999998</v>
      </c>
      <c r="Q150" s="123">
        <f t="shared" si="56"/>
        <v>8862.5</v>
      </c>
      <c r="R150" s="123">
        <v>0</v>
      </c>
      <c r="S150" s="123">
        <f t="shared" si="57"/>
        <v>7182.6039999999994</v>
      </c>
      <c r="T150" s="123">
        <f t="shared" si="58"/>
        <v>25219.890291666667</v>
      </c>
      <c r="U150" s="123">
        <f t="shared" si="59"/>
        <v>18257.844000000001</v>
      </c>
      <c r="V150" s="149">
        <f t="shared" si="60"/>
        <v>99780.10970833333</v>
      </c>
      <c r="W150" s="150">
        <v>43101</v>
      </c>
      <c r="X150" s="150">
        <v>43465</v>
      </c>
      <c r="Y150" s="151" t="s">
        <v>986</v>
      </c>
      <c r="Z150" s="152" t="s">
        <v>1113</v>
      </c>
    </row>
    <row r="151" spans="1:27" s="152" customFormat="1" ht="32.1" customHeight="1" x14ac:dyDescent="0.25">
      <c r="A151" s="146">
        <v>143</v>
      </c>
      <c r="B151" s="147" t="s">
        <v>906</v>
      </c>
      <c r="C151" s="147" t="s">
        <v>33</v>
      </c>
      <c r="D151" s="123">
        <v>25000</v>
      </c>
      <c r="E151" s="123">
        <v>25000</v>
      </c>
      <c r="F151" s="123">
        <v>15000</v>
      </c>
      <c r="G151" s="123">
        <f t="shared" si="51"/>
        <v>23522.5</v>
      </c>
      <c r="H151" s="123">
        <f t="shared" si="52"/>
        <v>300000</v>
      </c>
      <c r="I151" s="123">
        <f t="shared" si="63"/>
        <v>17730</v>
      </c>
      <c r="J151" s="123">
        <f t="shared" si="53"/>
        <v>282270</v>
      </c>
      <c r="K151" s="148">
        <f t="shared" si="54"/>
        <v>0</v>
      </c>
      <c r="L151" s="123">
        <v>0</v>
      </c>
      <c r="M151" s="123">
        <f t="shared" si="64"/>
        <v>717.5</v>
      </c>
      <c r="N151" s="123">
        <f t="shared" si="55"/>
        <v>1774.9999999999998</v>
      </c>
      <c r="O151" s="123">
        <f>D151*1.1%</f>
        <v>275</v>
      </c>
      <c r="P151" s="123">
        <f t="shared" ref="P151:P185" si="65">D151*3.04%</f>
        <v>760</v>
      </c>
      <c r="Q151" s="123">
        <f t="shared" si="56"/>
        <v>1772.5000000000002</v>
      </c>
      <c r="R151" s="123">
        <v>0</v>
      </c>
      <c r="S151" s="123">
        <f t="shared" si="57"/>
        <v>1477.5</v>
      </c>
      <c r="T151" s="123">
        <f t="shared" si="58"/>
        <v>1477.5</v>
      </c>
      <c r="U151" s="123">
        <f t="shared" si="59"/>
        <v>3822.5</v>
      </c>
      <c r="V151" s="149">
        <f t="shared" si="60"/>
        <v>38522.5</v>
      </c>
      <c r="W151" s="150">
        <v>42948</v>
      </c>
      <c r="X151" s="150">
        <v>43313</v>
      </c>
      <c r="Y151" s="151" t="s">
        <v>918</v>
      </c>
      <c r="Z151" s="152" t="s">
        <v>1113</v>
      </c>
    </row>
    <row r="152" spans="1:27" s="152" customFormat="1" ht="32.1" customHeight="1" x14ac:dyDescent="0.25">
      <c r="A152" s="146">
        <v>144</v>
      </c>
      <c r="B152" s="147" t="s">
        <v>75</v>
      </c>
      <c r="C152" s="147" t="s">
        <v>31</v>
      </c>
      <c r="D152" s="123">
        <v>45000</v>
      </c>
      <c r="E152" s="123">
        <v>45000</v>
      </c>
      <c r="F152" s="123">
        <v>20000</v>
      </c>
      <c r="G152" s="123">
        <f t="shared" si="51"/>
        <v>42340.5</v>
      </c>
      <c r="H152" s="123">
        <f t="shared" si="52"/>
        <v>540000</v>
      </c>
      <c r="I152" s="123">
        <f t="shared" si="63"/>
        <v>31914</v>
      </c>
      <c r="J152" s="123">
        <f t="shared" si="53"/>
        <v>508086</v>
      </c>
      <c r="K152" s="148">
        <f t="shared" si="54"/>
        <v>1148.3248749999998</v>
      </c>
      <c r="L152" s="123">
        <v>0</v>
      </c>
      <c r="M152" s="123">
        <f t="shared" si="64"/>
        <v>1291.5</v>
      </c>
      <c r="N152" s="123">
        <f t="shared" si="55"/>
        <v>3194.9999999999995</v>
      </c>
      <c r="O152" s="123">
        <f>D152*1.1%</f>
        <v>495.00000000000006</v>
      </c>
      <c r="P152" s="123">
        <f t="shared" si="65"/>
        <v>1368</v>
      </c>
      <c r="Q152" s="123">
        <f t="shared" si="56"/>
        <v>3190.5</v>
      </c>
      <c r="R152" s="123">
        <v>0</v>
      </c>
      <c r="S152" s="123">
        <f t="shared" si="57"/>
        <v>2659.5</v>
      </c>
      <c r="T152" s="123">
        <f t="shared" si="58"/>
        <v>3807.8248749999998</v>
      </c>
      <c r="U152" s="123">
        <f t="shared" si="59"/>
        <v>6880.5</v>
      </c>
      <c r="V152" s="149">
        <f t="shared" si="60"/>
        <v>61192.175125000002</v>
      </c>
      <c r="W152" s="150">
        <v>42826</v>
      </c>
      <c r="X152" s="150">
        <v>43191</v>
      </c>
      <c r="Y152" s="151" t="s">
        <v>512</v>
      </c>
      <c r="Z152" s="152" t="s">
        <v>1113</v>
      </c>
    </row>
    <row r="153" spans="1:27" s="152" customFormat="1" ht="32.1" customHeight="1" x14ac:dyDescent="0.25">
      <c r="A153" s="146">
        <v>145</v>
      </c>
      <c r="B153" s="147" t="s">
        <v>260</v>
      </c>
      <c r="C153" s="147" t="s">
        <v>33</v>
      </c>
      <c r="D153" s="123">
        <v>25000</v>
      </c>
      <c r="E153" s="123">
        <v>25000</v>
      </c>
      <c r="F153" s="123">
        <v>15000</v>
      </c>
      <c r="G153" s="123">
        <f t="shared" si="51"/>
        <v>23522.5</v>
      </c>
      <c r="H153" s="123">
        <f t="shared" si="52"/>
        <v>300000</v>
      </c>
      <c r="I153" s="123">
        <f t="shared" si="63"/>
        <v>17730</v>
      </c>
      <c r="J153" s="123">
        <f t="shared" si="53"/>
        <v>282270</v>
      </c>
      <c r="K153" s="148">
        <f t="shared" si="54"/>
        <v>0</v>
      </c>
      <c r="L153" s="123">
        <v>0</v>
      </c>
      <c r="M153" s="123">
        <f t="shared" si="64"/>
        <v>717.5</v>
      </c>
      <c r="N153" s="123">
        <f t="shared" si="55"/>
        <v>1774.9999999999998</v>
      </c>
      <c r="O153" s="123">
        <f>D153*1.1%</f>
        <v>275</v>
      </c>
      <c r="P153" s="123">
        <f t="shared" si="65"/>
        <v>760</v>
      </c>
      <c r="Q153" s="123">
        <f t="shared" si="56"/>
        <v>1772.5000000000002</v>
      </c>
      <c r="R153" s="123">
        <v>0</v>
      </c>
      <c r="S153" s="123">
        <f t="shared" si="57"/>
        <v>1477.5</v>
      </c>
      <c r="T153" s="123">
        <f t="shared" si="58"/>
        <v>1477.5</v>
      </c>
      <c r="U153" s="123">
        <f t="shared" si="59"/>
        <v>3822.5</v>
      </c>
      <c r="V153" s="149">
        <f t="shared" si="60"/>
        <v>38522.5</v>
      </c>
      <c r="W153" s="150">
        <v>42917</v>
      </c>
      <c r="X153" s="150">
        <v>43281</v>
      </c>
      <c r="Y153" s="151" t="s">
        <v>619</v>
      </c>
      <c r="Z153" s="152" t="s">
        <v>1113</v>
      </c>
    </row>
    <row r="154" spans="1:27" s="152" customFormat="1" ht="32.1" customHeight="1" x14ac:dyDescent="0.25">
      <c r="A154" s="146">
        <v>146</v>
      </c>
      <c r="B154" s="147" t="s">
        <v>76</v>
      </c>
      <c r="C154" s="147" t="s">
        <v>31</v>
      </c>
      <c r="D154" s="123">
        <v>45000</v>
      </c>
      <c r="E154" s="123">
        <v>45000</v>
      </c>
      <c r="F154" s="123">
        <v>20000</v>
      </c>
      <c r="G154" s="123">
        <f t="shared" si="51"/>
        <v>42340.5</v>
      </c>
      <c r="H154" s="123">
        <f t="shared" si="52"/>
        <v>540000</v>
      </c>
      <c r="I154" s="123">
        <f t="shared" si="63"/>
        <v>31914</v>
      </c>
      <c r="J154" s="123">
        <f t="shared" si="53"/>
        <v>508086</v>
      </c>
      <c r="K154" s="148">
        <f t="shared" si="54"/>
        <v>1148.3248749999998</v>
      </c>
      <c r="L154" s="123">
        <v>0</v>
      </c>
      <c r="M154" s="123">
        <f t="shared" si="64"/>
        <v>1291.5</v>
      </c>
      <c r="N154" s="123">
        <f t="shared" si="55"/>
        <v>3194.9999999999995</v>
      </c>
      <c r="O154" s="123">
        <f>D154*1.1%</f>
        <v>495.00000000000006</v>
      </c>
      <c r="P154" s="123">
        <f t="shared" si="65"/>
        <v>1368</v>
      </c>
      <c r="Q154" s="123">
        <f t="shared" si="56"/>
        <v>3190.5</v>
      </c>
      <c r="R154" s="123">
        <v>0</v>
      </c>
      <c r="S154" s="123">
        <f t="shared" si="57"/>
        <v>2659.5</v>
      </c>
      <c r="T154" s="123">
        <f t="shared" si="58"/>
        <v>3807.8248749999998</v>
      </c>
      <c r="U154" s="123">
        <f t="shared" si="59"/>
        <v>6880.5</v>
      </c>
      <c r="V154" s="149">
        <f t="shared" si="60"/>
        <v>61192.175125000002</v>
      </c>
      <c r="W154" s="150">
        <v>42826</v>
      </c>
      <c r="X154" s="150">
        <v>43191</v>
      </c>
      <c r="Y154" s="151" t="s">
        <v>566</v>
      </c>
      <c r="Z154" s="152" t="s">
        <v>1113</v>
      </c>
    </row>
    <row r="155" spans="1:27" s="152" customFormat="1" ht="32.1" customHeight="1" x14ac:dyDescent="0.25">
      <c r="A155" s="146">
        <v>147</v>
      </c>
      <c r="B155" s="147" t="s">
        <v>860</v>
      </c>
      <c r="C155" s="147" t="s">
        <v>861</v>
      </c>
      <c r="D155" s="123">
        <v>50000</v>
      </c>
      <c r="E155" s="123">
        <v>50000</v>
      </c>
      <c r="F155" s="123">
        <v>0</v>
      </c>
      <c r="G155" s="123">
        <f t="shared" si="51"/>
        <v>47045</v>
      </c>
      <c r="H155" s="123">
        <f t="shared" si="52"/>
        <v>600000</v>
      </c>
      <c r="I155" s="123">
        <f t="shared" si="63"/>
        <v>35460</v>
      </c>
      <c r="J155" s="123">
        <f t="shared" si="53"/>
        <v>564540</v>
      </c>
      <c r="K155" s="148">
        <f t="shared" si="54"/>
        <v>1853.999875</v>
      </c>
      <c r="L155" s="123">
        <v>0</v>
      </c>
      <c r="M155" s="123">
        <f t="shared" si="64"/>
        <v>1435</v>
      </c>
      <c r="N155" s="123">
        <f t="shared" si="55"/>
        <v>3549.9999999999995</v>
      </c>
      <c r="O155" s="123">
        <f>47304*1.1%</f>
        <v>520.34400000000005</v>
      </c>
      <c r="P155" s="123">
        <f t="shared" si="65"/>
        <v>1520</v>
      </c>
      <c r="Q155" s="123">
        <f t="shared" si="56"/>
        <v>3545.0000000000005</v>
      </c>
      <c r="R155" s="123">
        <v>0</v>
      </c>
      <c r="S155" s="123">
        <f t="shared" si="57"/>
        <v>2955</v>
      </c>
      <c r="T155" s="123">
        <f t="shared" si="58"/>
        <v>4808.9998749999995</v>
      </c>
      <c r="U155" s="123">
        <f t="shared" si="59"/>
        <v>7615.3440000000001</v>
      </c>
      <c r="V155" s="149">
        <f t="shared" si="60"/>
        <v>45191.000124999999</v>
      </c>
      <c r="W155" s="150">
        <v>42887</v>
      </c>
      <c r="X155" s="150">
        <v>43252</v>
      </c>
      <c r="Y155" s="151" t="s">
        <v>862</v>
      </c>
      <c r="Z155" s="152" t="s">
        <v>1113</v>
      </c>
    </row>
    <row r="156" spans="1:27" s="152" customFormat="1" ht="32.1" customHeight="1" x14ac:dyDescent="0.25">
      <c r="A156" s="146">
        <v>148</v>
      </c>
      <c r="B156" s="147" t="s">
        <v>533</v>
      </c>
      <c r="C156" s="147" t="s">
        <v>55</v>
      </c>
      <c r="D156" s="123">
        <v>25000</v>
      </c>
      <c r="E156" s="123">
        <v>25000</v>
      </c>
      <c r="F156" s="123">
        <v>15000</v>
      </c>
      <c r="G156" s="123">
        <f t="shared" si="51"/>
        <v>23522.5</v>
      </c>
      <c r="H156" s="123">
        <f t="shared" si="52"/>
        <v>300000</v>
      </c>
      <c r="I156" s="123">
        <f t="shared" si="63"/>
        <v>17730</v>
      </c>
      <c r="J156" s="123">
        <f t="shared" si="53"/>
        <v>282270</v>
      </c>
      <c r="K156" s="148">
        <f t="shared" si="54"/>
        <v>0</v>
      </c>
      <c r="L156" s="123">
        <v>0</v>
      </c>
      <c r="M156" s="123">
        <f t="shared" si="64"/>
        <v>717.5</v>
      </c>
      <c r="N156" s="123">
        <f t="shared" si="55"/>
        <v>1774.9999999999998</v>
      </c>
      <c r="O156" s="123">
        <f>D156*1.1%</f>
        <v>275</v>
      </c>
      <c r="P156" s="123">
        <f t="shared" si="65"/>
        <v>760</v>
      </c>
      <c r="Q156" s="123">
        <f t="shared" si="56"/>
        <v>1772.5000000000002</v>
      </c>
      <c r="R156" s="123">
        <v>0</v>
      </c>
      <c r="S156" s="123">
        <f t="shared" si="57"/>
        <v>1477.5</v>
      </c>
      <c r="T156" s="123">
        <f t="shared" si="58"/>
        <v>1477.5</v>
      </c>
      <c r="U156" s="123">
        <f t="shared" si="59"/>
        <v>3822.5</v>
      </c>
      <c r="V156" s="149">
        <f t="shared" si="60"/>
        <v>38522.5</v>
      </c>
      <c r="W156" s="150">
        <v>43002</v>
      </c>
      <c r="X156" s="150">
        <v>43367</v>
      </c>
      <c r="Y156" s="151" t="s">
        <v>1037</v>
      </c>
      <c r="Z156" s="152" t="s">
        <v>1113</v>
      </c>
    </row>
    <row r="157" spans="1:27" s="152" customFormat="1" ht="32.1" customHeight="1" x14ac:dyDescent="0.25">
      <c r="A157" s="146">
        <v>149</v>
      </c>
      <c r="B157" s="147" t="s">
        <v>551</v>
      </c>
      <c r="C157" s="147" t="s">
        <v>409</v>
      </c>
      <c r="D157" s="123">
        <v>25000</v>
      </c>
      <c r="E157" s="123">
        <v>25000</v>
      </c>
      <c r="F157" s="123">
        <v>15000</v>
      </c>
      <c r="G157" s="123">
        <f t="shared" si="51"/>
        <v>23522.5</v>
      </c>
      <c r="H157" s="123">
        <f t="shared" si="52"/>
        <v>300000</v>
      </c>
      <c r="I157" s="123">
        <f t="shared" si="63"/>
        <v>17730</v>
      </c>
      <c r="J157" s="123">
        <f t="shared" si="53"/>
        <v>282270</v>
      </c>
      <c r="K157" s="148">
        <f t="shared" si="54"/>
        <v>0</v>
      </c>
      <c r="L157" s="123">
        <v>0</v>
      </c>
      <c r="M157" s="123">
        <f t="shared" si="64"/>
        <v>717.5</v>
      </c>
      <c r="N157" s="123">
        <f t="shared" si="55"/>
        <v>1774.9999999999998</v>
      </c>
      <c r="O157" s="123">
        <f>D157*1.1%</f>
        <v>275</v>
      </c>
      <c r="P157" s="123">
        <f t="shared" si="65"/>
        <v>760</v>
      </c>
      <c r="Q157" s="123">
        <f t="shared" si="56"/>
        <v>1772.5000000000002</v>
      </c>
      <c r="R157" s="123">
        <v>0</v>
      </c>
      <c r="S157" s="123">
        <f t="shared" si="57"/>
        <v>1477.5</v>
      </c>
      <c r="T157" s="123">
        <f t="shared" si="58"/>
        <v>1477.5</v>
      </c>
      <c r="U157" s="123">
        <f t="shared" si="59"/>
        <v>3822.5</v>
      </c>
      <c r="V157" s="149">
        <f t="shared" si="60"/>
        <v>38522.5</v>
      </c>
      <c r="W157" s="150">
        <v>42948</v>
      </c>
      <c r="X157" s="150">
        <v>43313</v>
      </c>
      <c r="Y157" s="151" t="s">
        <v>836</v>
      </c>
      <c r="Z157" s="152" t="s">
        <v>1113</v>
      </c>
    </row>
    <row r="158" spans="1:27" s="152" customFormat="1" ht="32.1" customHeight="1" x14ac:dyDescent="0.25">
      <c r="A158" s="146">
        <v>150</v>
      </c>
      <c r="B158" s="147" t="s">
        <v>420</v>
      </c>
      <c r="C158" s="147" t="s">
        <v>408</v>
      </c>
      <c r="D158" s="123">
        <v>25000</v>
      </c>
      <c r="E158" s="123">
        <v>25000</v>
      </c>
      <c r="F158" s="123">
        <v>15000</v>
      </c>
      <c r="G158" s="123">
        <f t="shared" si="51"/>
        <v>23522.5</v>
      </c>
      <c r="H158" s="123">
        <f t="shared" si="52"/>
        <v>300000</v>
      </c>
      <c r="I158" s="123">
        <f t="shared" si="63"/>
        <v>17730</v>
      </c>
      <c r="J158" s="123">
        <f t="shared" si="53"/>
        <v>282270</v>
      </c>
      <c r="K158" s="148">
        <f t="shared" si="54"/>
        <v>0</v>
      </c>
      <c r="L158" s="123">
        <v>0</v>
      </c>
      <c r="M158" s="123">
        <f t="shared" si="64"/>
        <v>717.5</v>
      </c>
      <c r="N158" s="123">
        <f t="shared" si="55"/>
        <v>1774.9999999999998</v>
      </c>
      <c r="O158" s="123">
        <f>D158*1.1%</f>
        <v>275</v>
      </c>
      <c r="P158" s="123">
        <f t="shared" si="65"/>
        <v>760</v>
      </c>
      <c r="Q158" s="123">
        <f t="shared" si="56"/>
        <v>1772.5000000000002</v>
      </c>
      <c r="R158" s="123">
        <v>0</v>
      </c>
      <c r="S158" s="123">
        <f t="shared" si="57"/>
        <v>1477.5</v>
      </c>
      <c r="T158" s="123">
        <f t="shared" si="58"/>
        <v>1477.5</v>
      </c>
      <c r="U158" s="123">
        <f t="shared" si="59"/>
        <v>3822.5</v>
      </c>
      <c r="V158" s="149">
        <f t="shared" si="60"/>
        <v>38522.5</v>
      </c>
      <c r="W158" s="150">
        <v>42947</v>
      </c>
      <c r="X158" s="150">
        <v>43312</v>
      </c>
      <c r="Y158" s="151" t="s">
        <v>731</v>
      </c>
      <c r="Z158" s="152" t="s">
        <v>1113</v>
      </c>
    </row>
    <row r="159" spans="1:27" s="152" customFormat="1" ht="32.1" customHeight="1" x14ac:dyDescent="0.25">
      <c r="A159" s="146">
        <v>151</v>
      </c>
      <c r="B159" s="147" t="s">
        <v>246</v>
      </c>
      <c r="C159" s="147" t="s">
        <v>247</v>
      </c>
      <c r="D159" s="123">
        <v>35000</v>
      </c>
      <c r="E159" s="123">
        <v>35000</v>
      </c>
      <c r="F159" s="123">
        <v>0</v>
      </c>
      <c r="G159" s="123">
        <f t="shared" si="51"/>
        <v>32931.5</v>
      </c>
      <c r="H159" s="123">
        <f t="shared" si="52"/>
        <v>420000</v>
      </c>
      <c r="I159" s="123">
        <f t="shared" si="63"/>
        <v>24822</v>
      </c>
      <c r="J159" s="123">
        <f t="shared" si="53"/>
        <v>395178</v>
      </c>
      <c r="K159" s="148">
        <f t="shared" si="54"/>
        <v>0</v>
      </c>
      <c r="L159" s="123">
        <v>0</v>
      </c>
      <c r="M159" s="123">
        <f t="shared" si="64"/>
        <v>1004.5</v>
      </c>
      <c r="N159" s="123">
        <f t="shared" si="55"/>
        <v>2485</v>
      </c>
      <c r="O159" s="123">
        <f>D159*1.1%</f>
        <v>385.00000000000006</v>
      </c>
      <c r="P159" s="123">
        <f t="shared" si="65"/>
        <v>1064</v>
      </c>
      <c r="Q159" s="123">
        <f t="shared" si="56"/>
        <v>2481.5</v>
      </c>
      <c r="R159" s="123">
        <v>0</v>
      </c>
      <c r="S159" s="123">
        <f t="shared" si="57"/>
        <v>2068.5</v>
      </c>
      <c r="T159" s="123">
        <f t="shared" si="58"/>
        <v>2068.5</v>
      </c>
      <c r="U159" s="123">
        <f t="shared" si="59"/>
        <v>5351.5</v>
      </c>
      <c r="V159" s="149">
        <f t="shared" si="60"/>
        <v>32931.5</v>
      </c>
      <c r="W159" s="150">
        <v>43039</v>
      </c>
      <c r="X159" s="150">
        <v>43404</v>
      </c>
      <c r="Y159" s="151" t="s">
        <v>1048</v>
      </c>
      <c r="Z159" s="152" t="s">
        <v>1113</v>
      </c>
    </row>
    <row r="160" spans="1:27" s="152" customFormat="1" ht="32.1" customHeight="1" x14ac:dyDescent="0.25">
      <c r="A160" s="146">
        <v>152</v>
      </c>
      <c r="B160" s="147" t="s">
        <v>244</v>
      </c>
      <c r="C160" s="147" t="s">
        <v>245</v>
      </c>
      <c r="D160" s="123">
        <v>13500</v>
      </c>
      <c r="E160" s="123">
        <v>13500</v>
      </c>
      <c r="F160" s="123">
        <v>0</v>
      </c>
      <c r="G160" s="123">
        <f t="shared" si="51"/>
        <v>12702.15</v>
      </c>
      <c r="H160" s="123">
        <f t="shared" si="52"/>
        <v>162000</v>
      </c>
      <c r="I160" s="123">
        <f t="shared" si="63"/>
        <v>9574.1999999999989</v>
      </c>
      <c r="J160" s="123">
        <f t="shared" si="53"/>
        <v>152425.79999999999</v>
      </c>
      <c r="K160" s="148">
        <f t="shared" si="54"/>
        <v>0</v>
      </c>
      <c r="L160" s="123">
        <v>0</v>
      </c>
      <c r="M160" s="123">
        <f t="shared" si="64"/>
        <v>387.45</v>
      </c>
      <c r="N160" s="123">
        <f t="shared" si="55"/>
        <v>958.49999999999989</v>
      </c>
      <c r="O160" s="123">
        <f>D160*1.1%</f>
        <v>148.50000000000003</v>
      </c>
      <c r="P160" s="123">
        <f t="shared" si="65"/>
        <v>410.4</v>
      </c>
      <c r="Q160" s="123">
        <f t="shared" si="56"/>
        <v>957.15000000000009</v>
      </c>
      <c r="R160" s="123">
        <v>0</v>
      </c>
      <c r="S160" s="123">
        <f t="shared" si="57"/>
        <v>797.84999999999991</v>
      </c>
      <c r="T160" s="123">
        <f t="shared" si="58"/>
        <v>797.84999999999991</v>
      </c>
      <c r="U160" s="123">
        <f t="shared" si="59"/>
        <v>2064.15</v>
      </c>
      <c r="V160" s="149">
        <f t="shared" si="60"/>
        <v>12702.15</v>
      </c>
      <c r="W160" s="150">
        <v>43070</v>
      </c>
      <c r="X160" s="150">
        <v>43251</v>
      </c>
      <c r="Y160" s="151" t="s">
        <v>945</v>
      </c>
      <c r="Z160" s="168" t="s">
        <v>1111</v>
      </c>
      <c r="AA160" s="168"/>
    </row>
    <row r="161" spans="1:26" s="152" customFormat="1" ht="32.1" customHeight="1" x14ac:dyDescent="0.25">
      <c r="A161" s="146">
        <v>153</v>
      </c>
      <c r="B161" s="147" t="s">
        <v>317</v>
      </c>
      <c r="C161" s="147" t="s">
        <v>313</v>
      </c>
      <c r="D161" s="123">
        <v>50000</v>
      </c>
      <c r="E161" s="123">
        <v>50000</v>
      </c>
      <c r="F161" s="123">
        <v>20000</v>
      </c>
      <c r="G161" s="123">
        <f t="shared" si="51"/>
        <v>46031.38</v>
      </c>
      <c r="H161" s="123">
        <f t="shared" si="52"/>
        <v>600000</v>
      </c>
      <c r="I161" s="123">
        <f t="shared" si="63"/>
        <v>47623.44</v>
      </c>
      <c r="J161" s="123">
        <f t="shared" si="53"/>
        <v>552376.56000000006</v>
      </c>
      <c r="K161" s="148">
        <f t="shared" si="54"/>
        <v>1701.9568750000005</v>
      </c>
      <c r="L161" s="123">
        <v>0</v>
      </c>
      <c r="M161" s="123">
        <f t="shared" si="64"/>
        <v>1435</v>
      </c>
      <c r="N161" s="123">
        <f t="shared" si="55"/>
        <v>3549.9999999999995</v>
      </c>
      <c r="O161" s="123">
        <f>47304*1.1%</f>
        <v>520.34400000000005</v>
      </c>
      <c r="P161" s="123">
        <f t="shared" si="65"/>
        <v>1520</v>
      </c>
      <c r="Q161" s="123">
        <f t="shared" si="56"/>
        <v>3545.0000000000005</v>
      </c>
      <c r="R161" s="123">
        <v>1013.62</v>
      </c>
      <c r="S161" s="123">
        <f t="shared" si="57"/>
        <v>3968.62</v>
      </c>
      <c r="T161" s="123">
        <f t="shared" si="58"/>
        <v>5670.5768750000007</v>
      </c>
      <c r="U161" s="123">
        <f t="shared" si="59"/>
        <v>7615.3440000000001</v>
      </c>
      <c r="V161" s="149">
        <f t="shared" si="60"/>
        <v>64329.423125000001</v>
      </c>
      <c r="W161" s="150">
        <v>43040</v>
      </c>
      <c r="X161" s="150">
        <v>43404</v>
      </c>
      <c r="Y161" s="151" t="s">
        <v>1025</v>
      </c>
      <c r="Z161" s="152" t="s">
        <v>1113</v>
      </c>
    </row>
    <row r="162" spans="1:26" s="152" customFormat="1" ht="32.1" customHeight="1" x14ac:dyDescent="0.25">
      <c r="A162" s="146">
        <v>154</v>
      </c>
      <c r="B162" s="147" t="s">
        <v>552</v>
      </c>
      <c r="C162" s="147" t="s">
        <v>557</v>
      </c>
      <c r="D162" s="123">
        <v>25000</v>
      </c>
      <c r="E162" s="123">
        <v>25000</v>
      </c>
      <c r="F162" s="123">
        <v>15000</v>
      </c>
      <c r="G162" s="123">
        <f t="shared" si="51"/>
        <v>23522.5</v>
      </c>
      <c r="H162" s="123">
        <f t="shared" si="52"/>
        <v>300000</v>
      </c>
      <c r="I162" s="123">
        <f t="shared" si="63"/>
        <v>17730</v>
      </c>
      <c r="J162" s="123">
        <f t="shared" si="53"/>
        <v>282270</v>
      </c>
      <c r="K162" s="148">
        <f t="shared" si="54"/>
        <v>0</v>
      </c>
      <c r="L162" s="123">
        <v>0</v>
      </c>
      <c r="M162" s="123">
        <f t="shared" si="64"/>
        <v>717.5</v>
      </c>
      <c r="N162" s="123">
        <f t="shared" si="55"/>
        <v>1774.9999999999998</v>
      </c>
      <c r="O162" s="123">
        <f>D162*1.1%</f>
        <v>275</v>
      </c>
      <c r="P162" s="123">
        <f t="shared" si="65"/>
        <v>760</v>
      </c>
      <c r="Q162" s="123">
        <f t="shared" si="56"/>
        <v>1772.5000000000002</v>
      </c>
      <c r="R162" s="123">
        <v>0</v>
      </c>
      <c r="S162" s="123">
        <f t="shared" si="57"/>
        <v>1477.5</v>
      </c>
      <c r="T162" s="123">
        <f t="shared" si="58"/>
        <v>1477.5</v>
      </c>
      <c r="U162" s="123">
        <f t="shared" si="59"/>
        <v>3822.5</v>
      </c>
      <c r="V162" s="149">
        <f t="shared" si="60"/>
        <v>38522.5</v>
      </c>
      <c r="W162" s="150">
        <v>42917</v>
      </c>
      <c r="X162" s="150">
        <v>43282</v>
      </c>
      <c r="Y162" s="151" t="s">
        <v>845</v>
      </c>
      <c r="Z162" s="152" t="s">
        <v>1113</v>
      </c>
    </row>
    <row r="163" spans="1:26" s="152" customFormat="1" ht="32.1" customHeight="1" x14ac:dyDescent="0.25">
      <c r="A163" s="146">
        <v>155</v>
      </c>
      <c r="B163" s="147" t="s">
        <v>465</v>
      </c>
      <c r="C163" s="147" t="s">
        <v>409</v>
      </c>
      <c r="D163" s="123">
        <v>25000</v>
      </c>
      <c r="E163" s="123">
        <v>25000</v>
      </c>
      <c r="F163" s="123">
        <v>15000</v>
      </c>
      <c r="G163" s="123">
        <f t="shared" si="51"/>
        <v>23522.5</v>
      </c>
      <c r="H163" s="123">
        <f t="shared" si="52"/>
        <v>300000</v>
      </c>
      <c r="I163" s="123">
        <f t="shared" si="63"/>
        <v>17730</v>
      </c>
      <c r="J163" s="123">
        <f t="shared" si="53"/>
        <v>282270</v>
      </c>
      <c r="K163" s="148">
        <f t="shared" si="54"/>
        <v>0</v>
      </c>
      <c r="L163" s="123">
        <v>0</v>
      </c>
      <c r="M163" s="123">
        <f t="shared" si="64"/>
        <v>717.5</v>
      </c>
      <c r="N163" s="123">
        <f t="shared" si="55"/>
        <v>1774.9999999999998</v>
      </c>
      <c r="O163" s="123">
        <f>D163*1.1%</f>
        <v>275</v>
      </c>
      <c r="P163" s="123">
        <f t="shared" si="65"/>
        <v>760</v>
      </c>
      <c r="Q163" s="123">
        <f t="shared" si="56"/>
        <v>1772.5000000000002</v>
      </c>
      <c r="R163" s="123">
        <v>0</v>
      </c>
      <c r="S163" s="123">
        <f t="shared" si="57"/>
        <v>1477.5</v>
      </c>
      <c r="T163" s="123">
        <f t="shared" si="58"/>
        <v>1477.5</v>
      </c>
      <c r="U163" s="123">
        <f t="shared" si="59"/>
        <v>3822.5</v>
      </c>
      <c r="V163" s="149">
        <f t="shared" si="60"/>
        <v>38522.5</v>
      </c>
      <c r="W163" s="150">
        <v>42979</v>
      </c>
      <c r="X163" s="150">
        <v>43344</v>
      </c>
      <c r="Y163" s="151" t="s">
        <v>1041</v>
      </c>
      <c r="Z163" s="152" t="s">
        <v>1113</v>
      </c>
    </row>
    <row r="164" spans="1:26" s="152" customFormat="1" ht="32.1" customHeight="1" x14ac:dyDescent="0.25">
      <c r="A164" s="146">
        <v>156</v>
      </c>
      <c r="B164" s="147" t="s">
        <v>739</v>
      </c>
      <c r="C164" s="147" t="s">
        <v>750</v>
      </c>
      <c r="D164" s="123">
        <v>90000</v>
      </c>
      <c r="E164" s="123">
        <v>90000</v>
      </c>
      <c r="F164" s="123">
        <v>0</v>
      </c>
      <c r="G164" s="123">
        <f t="shared" si="51"/>
        <v>84681</v>
      </c>
      <c r="H164" s="123">
        <f t="shared" si="52"/>
        <v>1080000</v>
      </c>
      <c r="I164" s="123">
        <f t="shared" si="63"/>
        <v>63828</v>
      </c>
      <c r="J164" s="123">
        <f t="shared" si="53"/>
        <v>1016172</v>
      </c>
      <c r="K164" s="148">
        <f t="shared" si="54"/>
        <v>9753.1872916666671</v>
      </c>
      <c r="L164" s="123">
        <v>0</v>
      </c>
      <c r="M164" s="123">
        <f t="shared" si="64"/>
        <v>2583</v>
      </c>
      <c r="N164" s="123">
        <f t="shared" si="55"/>
        <v>6389.9999999999991</v>
      </c>
      <c r="O164" s="123">
        <f>47304*1.1%</f>
        <v>520.34400000000005</v>
      </c>
      <c r="P164" s="123">
        <f t="shared" si="65"/>
        <v>2736</v>
      </c>
      <c r="Q164" s="123">
        <f t="shared" si="56"/>
        <v>6381</v>
      </c>
      <c r="R164" s="123">
        <v>0</v>
      </c>
      <c r="S164" s="123">
        <f t="shared" si="57"/>
        <v>5319</v>
      </c>
      <c r="T164" s="123">
        <f t="shared" si="58"/>
        <v>15072.187291666667</v>
      </c>
      <c r="U164" s="123">
        <f t="shared" si="59"/>
        <v>13291.344000000001</v>
      </c>
      <c r="V164" s="149">
        <f t="shared" si="60"/>
        <v>74927.812708333338</v>
      </c>
      <c r="W164" s="150">
        <v>42857</v>
      </c>
      <c r="X164" s="150">
        <v>43222</v>
      </c>
      <c r="Y164" s="151" t="s">
        <v>757</v>
      </c>
      <c r="Z164" s="152" t="s">
        <v>1113</v>
      </c>
    </row>
    <row r="165" spans="1:26" s="152" customFormat="1" ht="32.1" customHeight="1" x14ac:dyDescent="0.25">
      <c r="A165" s="146">
        <v>157</v>
      </c>
      <c r="B165" s="147" t="s">
        <v>294</v>
      </c>
      <c r="C165" s="147" t="s">
        <v>303</v>
      </c>
      <c r="D165" s="123">
        <v>40000</v>
      </c>
      <c r="E165" s="123">
        <v>40000</v>
      </c>
      <c r="F165" s="123">
        <v>0</v>
      </c>
      <c r="G165" s="123">
        <f t="shared" si="51"/>
        <v>37636</v>
      </c>
      <c r="H165" s="123">
        <f t="shared" si="52"/>
        <v>480000</v>
      </c>
      <c r="I165" s="123">
        <f t="shared" si="63"/>
        <v>28368</v>
      </c>
      <c r="J165" s="123">
        <f t="shared" si="53"/>
        <v>451632</v>
      </c>
      <c r="K165" s="148">
        <f t="shared" si="54"/>
        <v>442.64987499999989</v>
      </c>
      <c r="L165" s="123">
        <v>0</v>
      </c>
      <c r="M165" s="123">
        <f t="shared" si="64"/>
        <v>1148</v>
      </c>
      <c r="N165" s="123">
        <f t="shared" si="55"/>
        <v>2839.9999999999995</v>
      </c>
      <c r="O165" s="123">
        <f>D165*1.1%</f>
        <v>440.00000000000006</v>
      </c>
      <c r="P165" s="123">
        <f t="shared" si="65"/>
        <v>1216</v>
      </c>
      <c r="Q165" s="123">
        <f t="shared" si="56"/>
        <v>2836</v>
      </c>
      <c r="R165" s="123">
        <v>0</v>
      </c>
      <c r="S165" s="123">
        <f t="shared" si="57"/>
        <v>2364</v>
      </c>
      <c r="T165" s="123">
        <f t="shared" si="58"/>
        <v>2806.6498750000001</v>
      </c>
      <c r="U165" s="123">
        <f t="shared" si="59"/>
        <v>6116</v>
      </c>
      <c r="V165" s="149">
        <f t="shared" si="60"/>
        <v>37193.350124999997</v>
      </c>
      <c r="W165" s="150">
        <v>42826</v>
      </c>
      <c r="X165" s="150">
        <v>43191</v>
      </c>
      <c r="Y165" s="151" t="s">
        <v>495</v>
      </c>
      <c r="Z165" s="152" t="s">
        <v>1113</v>
      </c>
    </row>
    <row r="166" spans="1:26" s="152" customFormat="1" ht="32.1" customHeight="1" x14ac:dyDescent="0.25">
      <c r="A166" s="146">
        <v>158</v>
      </c>
      <c r="B166" s="147" t="s">
        <v>534</v>
      </c>
      <c r="C166" s="147" t="s">
        <v>378</v>
      </c>
      <c r="D166" s="123">
        <v>27500</v>
      </c>
      <c r="E166" s="123">
        <v>27500</v>
      </c>
      <c r="F166" s="123">
        <v>0</v>
      </c>
      <c r="G166" s="123">
        <f t="shared" si="51"/>
        <v>25874.75</v>
      </c>
      <c r="H166" s="123">
        <f t="shared" si="52"/>
        <v>330000</v>
      </c>
      <c r="I166" s="123">
        <f t="shared" si="63"/>
        <v>19503</v>
      </c>
      <c r="J166" s="123">
        <f t="shared" si="53"/>
        <v>310497</v>
      </c>
      <c r="K166" s="148">
        <f t="shared" si="54"/>
        <v>0</v>
      </c>
      <c r="L166" s="123">
        <v>0</v>
      </c>
      <c r="M166" s="123">
        <f t="shared" si="64"/>
        <v>789.25</v>
      </c>
      <c r="N166" s="123">
        <f t="shared" si="55"/>
        <v>1952.4999999999998</v>
      </c>
      <c r="O166" s="123">
        <f>D166*1.1%</f>
        <v>302.50000000000006</v>
      </c>
      <c r="P166" s="123">
        <f t="shared" si="65"/>
        <v>836</v>
      </c>
      <c r="Q166" s="123">
        <f t="shared" si="56"/>
        <v>1949.7500000000002</v>
      </c>
      <c r="R166" s="123">
        <v>0</v>
      </c>
      <c r="S166" s="123">
        <f t="shared" si="57"/>
        <v>1625.25</v>
      </c>
      <c r="T166" s="123">
        <f t="shared" si="58"/>
        <v>1625.25</v>
      </c>
      <c r="U166" s="123">
        <f t="shared" si="59"/>
        <v>4204.75</v>
      </c>
      <c r="V166" s="149">
        <f t="shared" si="60"/>
        <v>25874.75</v>
      </c>
      <c r="W166" s="150">
        <v>42826</v>
      </c>
      <c r="X166" s="150">
        <v>43191</v>
      </c>
      <c r="Y166" s="151" t="s">
        <v>543</v>
      </c>
      <c r="Z166" s="152" t="s">
        <v>1113</v>
      </c>
    </row>
    <row r="167" spans="1:26" s="152" customFormat="1" ht="32.1" customHeight="1" x14ac:dyDescent="0.25">
      <c r="A167" s="146">
        <v>159</v>
      </c>
      <c r="B167" s="147" t="s">
        <v>782</v>
      </c>
      <c r="C167" s="147" t="s">
        <v>785</v>
      </c>
      <c r="D167" s="123">
        <v>33000</v>
      </c>
      <c r="E167" s="123">
        <v>33000</v>
      </c>
      <c r="F167" s="123">
        <v>0</v>
      </c>
      <c r="G167" s="123">
        <f t="shared" si="51"/>
        <v>31049.7</v>
      </c>
      <c r="H167" s="123">
        <f t="shared" si="52"/>
        <v>396000</v>
      </c>
      <c r="I167" s="123">
        <f t="shared" si="63"/>
        <v>23403.600000000002</v>
      </c>
      <c r="J167" s="123">
        <f t="shared" si="53"/>
        <v>372596.4</v>
      </c>
      <c r="K167" s="148">
        <f t="shared" si="54"/>
        <v>0</v>
      </c>
      <c r="L167" s="123">
        <v>0</v>
      </c>
      <c r="M167" s="123">
        <f t="shared" si="64"/>
        <v>947.1</v>
      </c>
      <c r="N167" s="123">
        <f t="shared" si="55"/>
        <v>2343</v>
      </c>
      <c r="O167" s="123">
        <f>D167*1.1%</f>
        <v>363.00000000000006</v>
      </c>
      <c r="P167" s="123">
        <f t="shared" si="65"/>
        <v>1003.2</v>
      </c>
      <c r="Q167" s="123">
        <f t="shared" si="56"/>
        <v>2339.7000000000003</v>
      </c>
      <c r="R167" s="123">
        <v>0</v>
      </c>
      <c r="S167" s="123">
        <f t="shared" si="57"/>
        <v>1950.3000000000002</v>
      </c>
      <c r="T167" s="123">
        <f t="shared" si="58"/>
        <v>1950.3000000000002</v>
      </c>
      <c r="U167" s="123">
        <f t="shared" si="59"/>
        <v>5045.7000000000007</v>
      </c>
      <c r="V167" s="149">
        <f t="shared" si="60"/>
        <v>31049.7</v>
      </c>
      <c r="W167" s="150">
        <v>42917</v>
      </c>
      <c r="X167" s="150">
        <v>43282</v>
      </c>
      <c r="Y167" s="151" t="s">
        <v>787</v>
      </c>
      <c r="Z167" s="152" t="s">
        <v>1113</v>
      </c>
    </row>
    <row r="168" spans="1:26" s="152" customFormat="1" ht="32.1" customHeight="1" x14ac:dyDescent="0.25">
      <c r="A168" s="146">
        <v>160</v>
      </c>
      <c r="B168" s="147" t="s">
        <v>295</v>
      </c>
      <c r="C168" s="147" t="s">
        <v>305</v>
      </c>
      <c r="D168" s="123">
        <v>80000</v>
      </c>
      <c r="E168" s="123">
        <v>80000</v>
      </c>
      <c r="F168" s="123">
        <v>0</v>
      </c>
      <c r="G168" s="123">
        <f t="shared" si="51"/>
        <v>74258.38</v>
      </c>
      <c r="H168" s="123">
        <f t="shared" si="52"/>
        <v>960000</v>
      </c>
      <c r="I168" s="123">
        <f t="shared" si="63"/>
        <v>68899.44</v>
      </c>
      <c r="J168" s="123">
        <f t="shared" si="53"/>
        <v>891100.56</v>
      </c>
      <c r="K168" s="148">
        <f t="shared" si="54"/>
        <v>7147.5322916666673</v>
      </c>
      <c r="L168" s="123">
        <v>0</v>
      </c>
      <c r="M168" s="123">
        <f t="shared" si="64"/>
        <v>2296</v>
      </c>
      <c r="N168" s="123">
        <f t="shared" si="55"/>
        <v>5679.9999999999991</v>
      </c>
      <c r="O168" s="123">
        <f>47304*1.1%</f>
        <v>520.34400000000005</v>
      </c>
      <c r="P168" s="123">
        <f t="shared" si="65"/>
        <v>2432</v>
      </c>
      <c r="Q168" s="123">
        <f t="shared" si="56"/>
        <v>5672</v>
      </c>
      <c r="R168" s="123">
        <v>1013.62</v>
      </c>
      <c r="S168" s="123">
        <f t="shared" si="57"/>
        <v>5741.62</v>
      </c>
      <c r="T168" s="123">
        <f t="shared" si="58"/>
        <v>12889.152291666667</v>
      </c>
      <c r="U168" s="123">
        <f t="shared" si="59"/>
        <v>11872.344000000001</v>
      </c>
      <c r="V168" s="149">
        <f t="shared" si="60"/>
        <v>67110.847708333327</v>
      </c>
      <c r="W168" s="150">
        <v>42826</v>
      </c>
      <c r="X168" s="150">
        <v>43191</v>
      </c>
      <c r="Y168" s="151" t="s">
        <v>576</v>
      </c>
      <c r="Z168" s="152" t="s">
        <v>1113</v>
      </c>
    </row>
    <row r="169" spans="1:26" s="152" customFormat="1" ht="32.1" customHeight="1" x14ac:dyDescent="0.25">
      <c r="A169" s="146">
        <v>161</v>
      </c>
      <c r="B169" s="147" t="s">
        <v>879</v>
      </c>
      <c r="C169" s="147" t="s">
        <v>883</v>
      </c>
      <c r="D169" s="113">
        <v>45000</v>
      </c>
      <c r="E169" s="123">
        <v>45000</v>
      </c>
      <c r="F169" s="123">
        <v>0</v>
      </c>
      <c r="G169" s="123">
        <f t="shared" ref="G169:G175" si="66">D169-S169</f>
        <v>42340.5</v>
      </c>
      <c r="H169" s="123">
        <f t="shared" ref="H169:H175" si="67">D169*12</f>
        <v>540000</v>
      </c>
      <c r="I169" s="123">
        <f t="shared" si="63"/>
        <v>31914</v>
      </c>
      <c r="J169" s="123">
        <f t="shared" ref="J169:J175" si="68">H169-I169</f>
        <v>508086</v>
      </c>
      <c r="K169" s="148">
        <f t="shared" si="54"/>
        <v>1148.3248749999998</v>
      </c>
      <c r="L169" s="123">
        <v>0</v>
      </c>
      <c r="M169" s="123">
        <f t="shared" si="64"/>
        <v>1291.5</v>
      </c>
      <c r="N169" s="123">
        <f t="shared" si="55"/>
        <v>3194.9999999999995</v>
      </c>
      <c r="O169" s="123">
        <f>D169*1.1%</f>
        <v>495.00000000000006</v>
      </c>
      <c r="P169" s="123">
        <f t="shared" si="65"/>
        <v>1368</v>
      </c>
      <c r="Q169" s="123">
        <f t="shared" si="56"/>
        <v>3190.5</v>
      </c>
      <c r="R169" s="123">
        <v>0</v>
      </c>
      <c r="S169" s="123">
        <f t="shared" si="57"/>
        <v>2659.5</v>
      </c>
      <c r="T169" s="123">
        <f t="shared" si="58"/>
        <v>3807.8248749999998</v>
      </c>
      <c r="U169" s="123">
        <f t="shared" ref="U169:U175" si="69">N169+Q169+O169</f>
        <v>6880.5</v>
      </c>
      <c r="V169" s="149">
        <f t="shared" si="60"/>
        <v>41192.175125000002</v>
      </c>
      <c r="W169" s="150">
        <v>42887</v>
      </c>
      <c r="X169" s="150">
        <v>43252</v>
      </c>
      <c r="Y169" s="151" t="s">
        <v>893</v>
      </c>
      <c r="Z169" s="152" t="s">
        <v>1113</v>
      </c>
    </row>
    <row r="170" spans="1:26" s="152" customFormat="1" ht="32.1" customHeight="1" x14ac:dyDescent="0.25">
      <c r="A170" s="146">
        <v>162</v>
      </c>
      <c r="B170" s="147" t="s">
        <v>447</v>
      </c>
      <c r="C170" s="147" t="s">
        <v>839</v>
      </c>
      <c r="D170" s="123">
        <v>55000</v>
      </c>
      <c r="E170" s="123">
        <v>55000</v>
      </c>
      <c r="F170" s="123">
        <v>0</v>
      </c>
      <c r="G170" s="123">
        <f t="shared" si="66"/>
        <v>51749.5</v>
      </c>
      <c r="H170" s="123">
        <f t="shared" si="67"/>
        <v>660000</v>
      </c>
      <c r="I170" s="123">
        <f t="shared" si="63"/>
        <v>39006</v>
      </c>
      <c r="J170" s="123">
        <f t="shared" si="68"/>
        <v>620994</v>
      </c>
      <c r="K170" s="148">
        <f t="shared" si="54"/>
        <v>2559.6748749999997</v>
      </c>
      <c r="L170" s="123">
        <v>0</v>
      </c>
      <c r="M170" s="123">
        <f t="shared" si="64"/>
        <v>1578.5</v>
      </c>
      <c r="N170" s="123">
        <f t="shared" si="55"/>
        <v>3904.9999999999995</v>
      </c>
      <c r="O170" s="123">
        <f>47304*1.1%</f>
        <v>520.34400000000005</v>
      </c>
      <c r="P170" s="123">
        <f t="shared" si="65"/>
        <v>1672</v>
      </c>
      <c r="Q170" s="123">
        <f t="shared" si="56"/>
        <v>3899.5000000000005</v>
      </c>
      <c r="R170" s="123">
        <v>0</v>
      </c>
      <c r="S170" s="123">
        <f t="shared" si="57"/>
        <v>3250.5</v>
      </c>
      <c r="T170" s="123">
        <f t="shared" si="58"/>
        <v>5810.1748749999997</v>
      </c>
      <c r="U170" s="123">
        <f t="shared" si="69"/>
        <v>8324.844000000001</v>
      </c>
      <c r="V170" s="149">
        <f t="shared" si="60"/>
        <v>49189.825125000003</v>
      </c>
      <c r="W170" s="150">
        <v>42948</v>
      </c>
      <c r="X170" s="150">
        <v>43313</v>
      </c>
      <c r="Y170" s="151" t="s">
        <v>838</v>
      </c>
      <c r="Z170" s="152" t="s">
        <v>1113</v>
      </c>
    </row>
    <row r="171" spans="1:26" s="152" customFormat="1" ht="32.1" customHeight="1" x14ac:dyDescent="0.25">
      <c r="A171" s="146">
        <v>163</v>
      </c>
      <c r="B171" s="147" t="s">
        <v>261</v>
      </c>
      <c r="C171" s="147" t="s">
        <v>411</v>
      </c>
      <c r="D171" s="123">
        <v>60000</v>
      </c>
      <c r="E171" s="123">
        <v>60000</v>
      </c>
      <c r="F171" s="123">
        <v>20000</v>
      </c>
      <c r="G171" s="123">
        <f t="shared" si="66"/>
        <v>56454</v>
      </c>
      <c r="H171" s="123">
        <f t="shared" si="67"/>
        <v>720000</v>
      </c>
      <c r="I171" s="123">
        <f t="shared" si="63"/>
        <v>42552</v>
      </c>
      <c r="J171" s="123">
        <f t="shared" si="68"/>
        <v>677448</v>
      </c>
      <c r="K171" s="148">
        <f t="shared" si="54"/>
        <v>3486.6498333333329</v>
      </c>
      <c r="L171" s="123">
        <v>0</v>
      </c>
      <c r="M171" s="123">
        <f t="shared" si="64"/>
        <v>1722</v>
      </c>
      <c r="N171" s="123">
        <f t="shared" si="55"/>
        <v>4260</v>
      </c>
      <c r="O171" s="123">
        <f>47304*1.1%</f>
        <v>520.34400000000005</v>
      </c>
      <c r="P171" s="123">
        <f t="shared" si="65"/>
        <v>1824</v>
      </c>
      <c r="Q171" s="123">
        <f t="shared" si="56"/>
        <v>4254</v>
      </c>
      <c r="R171" s="123">
        <v>0</v>
      </c>
      <c r="S171" s="123">
        <f t="shared" si="57"/>
        <v>3546</v>
      </c>
      <c r="T171" s="123">
        <f t="shared" si="58"/>
        <v>7032.6498333333329</v>
      </c>
      <c r="U171" s="123">
        <f t="shared" si="69"/>
        <v>9034.344000000001</v>
      </c>
      <c r="V171" s="149">
        <f t="shared" si="60"/>
        <v>72967.350166666671</v>
      </c>
      <c r="W171" s="150">
        <v>42917</v>
      </c>
      <c r="X171" s="150">
        <v>43281</v>
      </c>
      <c r="Y171" s="151" t="s">
        <v>617</v>
      </c>
      <c r="Z171" s="152" t="s">
        <v>1113</v>
      </c>
    </row>
    <row r="172" spans="1:26" s="152" customFormat="1" ht="32.1" customHeight="1" x14ac:dyDescent="0.25">
      <c r="A172" s="146">
        <v>164</v>
      </c>
      <c r="B172" s="147" t="s">
        <v>286</v>
      </c>
      <c r="C172" s="147" t="s">
        <v>441</v>
      </c>
      <c r="D172" s="123">
        <v>45000</v>
      </c>
      <c r="E172" s="123">
        <v>45000</v>
      </c>
      <c r="F172" s="123">
        <v>0</v>
      </c>
      <c r="G172" s="123">
        <f t="shared" si="66"/>
        <v>42340.5</v>
      </c>
      <c r="H172" s="123">
        <f t="shared" si="67"/>
        <v>540000</v>
      </c>
      <c r="I172" s="123">
        <f t="shared" si="63"/>
        <v>31914</v>
      </c>
      <c r="J172" s="123">
        <f t="shared" si="68"/>
        <v>508086</v>
      </c>
      <c r="K172" s="148">
        <f t="shared" si="54"/>
        <v>1148.3248749999998</v>
      </c>
      <c r="L172" s="123">
        <v>0</v>
      </c>
      <c r="M172" s="123">
        <f t="shared" si="64"/>
        <v>1291.5</v>
      </c>
      <c r="N172" s="123">
        <f t="shared" si="55"/>
        <v>3194.9999999999995</v>
      </c>
      <c r="O172" s="123">
        <f t="shared" ref="O172:O177" si="70">D172*1.1%</f>
        <v>495.00000000000006</v>
      </c>
      <c r="P172" s="123">
        <f t="shared" si="65"/>
        <v>1368</v>
      </c>
      <c r="Q172" s="123">
        <f t="shared" si="56"/>
        <v>3190.5</v>
      </c>
      <c r="R172" s="123">
        <v>0</v>
      </c>
      <c r="S172" s="123">
        <f t="shared" si="57"/>
        <v>2659.5</v>
      </c>
      <c r="T172" s="123">
        <f t="shared" si="58"/>
        <v>3807.8248749999998</v>
      </c>
      <c r="U172" s="123">
        <f t="shared" si="69"/>
        <v>6880.5</v>
      </c>
      <c r="V172" s="149">
        <f t="shared" si="60"/>
        <v>41192.175125000002</v>
      </c>
      <c r="W172" s="150">
        <v>43177</v>
      </c>
      <c r="X172" s="150">
        <v>43542</v>
      </c>
      <c r="Y172" s="151" t="s">
        <v>1108</v>
      </c>
      <c r="Z172" s="152" t="s">
        <v>1113</v>
      </c>
    </row>
    <row r="173" spans="1:26" s="152" customFormat="1" ht="32.1" customHeight="1" x14ac:dyDescent="0.25">
      <c r="A173" s="146">
        <v>165</v>
      </c>
      <c r="B173" s="147" t="s">
        <v>391</v>
      </c>
      <c r="C173" s="147" t="s">
        <v>408</v>
      </c>
      <c r="D173" s="123">
        <v>25000</v>
      </c>
      <c r="E173" s="123">
        <v>25000</v>
      </c>
      <c r="F173" s="123">
        <v>15000</v>
      </c>
      <c r="G173" s="123">
        <f t="shared" si="66"/>
        <v>23522.5</v>
      </c>
      <c r="H173" s="123">
        <f t="shared" si="67"/>
        <v>300000</v>
      </c>
      <c r="I173" s="123">
        <f t="shared" si="63"/>
        <v>17730</v>
      </c>
      <c r="J173" s="123">
        <f t="shared" si="68"/>
        <v>282270</v>
      </c>
      <c r="K173" s="148">
        <f t="shared" si="54"/>
        <v>0</v>
      </c>
      <c r="L173" s="123">
        <v>0</v>
      </c>
      <c r="M173" s="123">
        <f t="shared" si="64"/>
        <v>717.5</v>
      </c>
      <c r="N173" s="123">
        <f t="shared" si="55"/>
        <v>1774.9999999999998</v>
      </c>
      <c r="O173" s="123">
        <f t="shared" si="70"/>
        <v>275</v>
      </c>
      <c r="P173" s="123">
        <f t="shared" si="65"/>
        <v>760</v>
      </c>
      <c r="Q173" s="123">
        <f t="shared" si="56"/>
        <v>1772.5000000000002</v>
      </c>
      <c r="R173" s="123">
        <v>0</v>
      </c>
      <c r="S173" s="123">
        <f t="shared" si="57"/>
        <v>1477.5</v>
      </c>
      <c r="T173" s="123">
        <f t="shared" si="58"/>
        <v>1477.5</v>
      </c>
      <c r="U173" s="123">
        <f t="shared" si="69"/>
        <v>3822.5</v>
      </c>
      <c r="V173" s="149">
        <f t="shared" si="60"/>
        <v>38522.5</v>
      </c>
      <c r="W173" s="150">
        <v>42886</v>
      </c>
      <c r="X173" s="150">
        <v>43251</v>
      </c>
      <c r="Y173" s="151" t="s">
        <v>719</v>
      </c>
      <c r="Z173" s="152" t="s">
        <v>1113</v>
      </c>
    </row>
    <row r="174" spans="1:26" s="152" customFormat="1" ht="32.1" customHeight="1" x14ac:dyDescent="0.25">
      <c r="A174" s="146">
        <v>166</v>
      </c>
      <c r="B174" s="147" t="s">
        <v>77</v>
      </c>
      <c r="C174" s="147" t="s">
        <v>33</v>
      </c>
      <c r="D174" s="123">
        <v>28636.36</v>
      </c>
      <c r="E174" s="123">
        <v>28636.36</v>
      </c>
      <c r="F174" s="123">
        <v>15000</v>
      </c>
      <c r="G174" s="123">
        <f t="shared" si="66"/>
        <v>26943.951123999999</v>
      </c>
      <c r="H174" s="123">
        <f t="shared" si="67"/>
        <v>343636.32</v>
      </c>
      <c r="I174" s="123">
        <f t="shared" si="63"/>
        <v>20308.906512000001</v>
      </c>
      <c r="J174" s="123">
        <f t="shared" si="68"/>
        <v>323327.41348799999</v>
      </c>
      <c r="K174" s="148">
        <f t="shared" si="54"/>
        <v>0</v>
      </c>
      <c r="L174" s="123">
        <v>0</v>
      </c>
      <c r="M174" s="123">
        <f t="shared" si="64"/>
        <v>821.86353199999996</v>
      </c>
      <c r="N174" s="123">
        <f t="shared" si="55"/>
        <v>2033.1815599999998</v>
      </c>
      <c r="O174" s="123">
        <f t="shared" si="70"/>
        <v>314.99996000000004</v>
      </c>
      <c r="P174" s="123">
        <f t="shared" si="65"/>
        <v>870.545344</v>
      </c>
      <c r="Q174" s="123">
        <f t="shared" si="56"/>
        <v>2030.3179240000002</v>
      </c>
      <c r="R174" s="123">
        <v>0</v>
      </c>
      <c r="S174" s="123">
        <f t="shared" si="57"/>
        <v>1692.408876</v>
      </c>
      <c r="T174" s="123">
        <f t="shared" si="58"/>
        <v>1692.408876</v>
      </c>
      <c r="U174" s="123">
        <f t="shared" si="69"/>
        <v>4378.499444</v>
      </c>
      <c r="V174" s="149">
        <f t="shared" si="60"/>
        <v>41943.951123999999</v>
      </c>
      <c r="W174" s="150">
        <v>42826</v>
      </c>
      <c r="X174" s="150">
        <v>43191</v>
      </c>
      <c r="Y174" s="151" t="s">
        <v>684</v>
      </c>
      <c r="Z174" s="152" t="s">
        <v>1113</v>
      </c>
    </row>
    <row r="175" spans="1:26" s="152" customFormat="1" ht="32.1" customHeight="1" x14ac:dyDescent="0.25">
      <c r="A175" s="146">
        <v>167</v>
      </c>
      <c r="B175" s="147" t="s">
        <v>392</v>
      </c>
      <c r="C175" s="147" t="s">
        <v>409</v>
      </c>
      <c r="D175" s="123">
        <v>25000</v>
      </c>
      <c r="E175" s="123">
        <v>25000</v>
      </c>
      <c r="F175" s="123">
        <v>15000</v>
      </c>
      <c r="G175" s="123">
        <f t="shared" si="66"/>
        <v>23522.5</v>
      </c>
      <c r="H175" s="123">
        <f t="shared" si="67"/>
        <v>300000</v>
      </c>
      <c r="I175" s="123">
        <f t="shared" si="63"/>
        <v>17730</v>
      </c>
      <c r="J175" s="123">
        <f t="shared" si="68"/>
        <v>282270</v>
      </c>
      <c r="K175" s="148">
        <f t="shared" si="54"/>
        <v>0</v>
      </c>
      <c r="L175" s="123">
        <v>0</v>
      </c>
      <c r="M175" s="123">
        <f t="shared" si="64"/>
        <v>717.5</v>
      </c>
      <c r="N175" s="123">
        <f t="shared" si="55"/>
        <v>1774.9999999999998</v>
      </c>
      <c r="O175" s="123">
        <f t="shared" si="70"/>
        <v>275</v>
      </c>
      <c r="P175" s="123">
        <f t="shared" si="65"/>
        <v>760</v>
      </c>
      <c r="Q175" s="123">
        <f t="shared" si="56"/>
        <v>1772.5000000000002</v>
      </c>
      <c r="R175" s="123">
        <v>0</v>
      </c>
      <c r="S175" s="123">
        <f t="shared" si="57"/>
        <v>1477.5</v>
      </c>
      <c r="T175" s="123">
        <f t="shared" si="58"/>
        <v>1477.5</v>
      </c>
      <c r="U175" s="123">
        <f t="shared" si="69"/>
        <v>3822.5</v>
      </c>
      <c r="V175" s="149">
        <f t="shared" si="60"/>
        <v>38522.5</v>
      </c>
      <c r="W175" s="150">
        <v>42886</v>
      </c>
      <c r="X175" s="150">
        <v>43251</v>
      </c>
      <c r="Y175" s="151" t="s">
        <v>612</v>
      </c>
      <c r="Z175" s="152" t="s">
        <v>1113</v>
      </c>
    </row>
    <row r="176" spans="1:26" s="152" customFormat="1" ht="32.1" customHeight="1" x14ac:dyDescent="0.25">
      <c r="A176" s="146">
        <v>168</v>
      </c>
      <c r="B176" s="147" t="s">
        <v>211</v>
      </c>
      <c r="C176" s="147" t="s">
        <v>40</v>
      </c>
      <c r="D176" s="123">
        <v>25000</v>
      </c>
      <c r="E176" s="123">
        <v>25000</v>
      </c>
      <c r="F176" s="123">
        <v>15000</v>
      </c>
      <c r="G176" s="123">
        <v>23522.5</v>
      </c>
      <c r="H176" s="123">
        <v>300000</v>
      </c>
      <c r="I176" s="123">
        <v>17730</v>
      </c>
      <c r="J176" s="123">
        <v>282270</v>
      </c>
      <c r="K176" s="148">
        <f t="shared" si="54"/>
        <v>0</v>
      </c>
      <c r="L176" s="123">
        <v>0</v>
      </c>
      <c r="M176" s="123">
        <v>717.5</v>
      </c>
      <c r="N176" s="123">
        <f t="shared" si="55"/>
        <v>1774.9999999999998</v>
      </c>
      <c r="O176" s="123">
        <f t="shared" si="70"/>
        <v>275</v>
      </c>
      <c r="P176" s="123">
        <f t="shared" si="65"/>
        <v>760</v>
      </c>
      <c r="Q176" s="123">
        <f t="shared" si="56"/>
        <v>1772.5000000000002</v>
      </c>
      <c r="R176" s="123">
        <v>0</v>
      </c>
      <c r="S176" s="123">
        <f t="shared" si="57"/>
        <v>1477.5</v>
      </c>
      <c r="T176" s="123">
        <f t="shared" si="58"/>
        <v>1477.5</v>
      </c>
      <c r="U176" s="123">
        <v>3822.5</v>
      </c>
      <c r="V176" s="149">
        <f t="shared" si="60"/>
        <v>38522.5</v>
      </c>
      <c r="W176" s="150">
        <v>42886</v>
      </c>
      <c r="X176" s="150">
        <v>43252</v>
      </c>
      <c r="Y176" s="151" t="s">
        <v>505</v>
      </c>
      <c r="Z176" s="152" t="s">
        <v>1113</v>
      </c>
    </row>
    <row r="177" spans="1:26" s="152" customFormat="1" ht="32.1" customHeight="1" x14ac:dyDescent="0.25">
      <c r="A177" s="146">
        <v>169</v>
      </c>
      <c r="B177" s="147" t="s">
        <v>967</v>
      </c>
      <c r="C177" s="147" t="s">
        <v>28</v>
      </c>
      <c r="D177" s="123">
        <v>25000</v>
      </c>
      <c r="E177" s="123">
        <v>25000</v>
      </c>
      <c r="F177" s="123">
        <v>15000</v>
      </c>
      <c r="G177" s="123">
        <f t="shared" ref="G177:G208" si="71">D177-S177</f>
        <v>23522.5</v>
      </c>
      <c r="H177" s="123">
        <f t="shared" ref="H177:H208" si="72">D177*12</f>
        <v>300000</v>
      </c>
      <c r="I177" s="123">
        <f t="shared" ref="I177:I208" si="73">S177*12</f>
        <v>17730</v>
      </c>
      <c r="J177" s="123">
        <f t="shared" ref="J177:J208" si="74">H177-I177</f>
        <v>282270</v>
      </c>
      <c r="K177" s="148">
        <f t="shared" si="54"/>
        <v>0</v>
      </c>
      <c r="L177" s="123">
        <v>0</v>
      </c>
      <c r="M177" s="123">
        <f t="shared" ref="M177:M208" si="75">D177*2.87%</f>
        <v>717.5</v>
      </c>
      <c r="N177" s="123">
        <f t="shared" si="55"/>
        <v>1774.9999999999998</v>
      </c>
      <c r="O177" s="123">
        <f t="shared" si="70"/>
        <v>275</v>
      </c>
      <c r="P177" s="123">
        <f t="shared" si="65"/>
        <v>760</v>
      </c>
      <c r="Q177" s="123">
        <f t="shared" si="56"/>
        <v>1772.5000000000002</v>
      </c>
      <c r="R177" s="123">
        <v>0</v>
      </c>
      <c r="S177" s="123">
        <f t="shared" si="57"/>
        <v>1477.5</v>
      </c>
      <c r="T177" s="123">
        <f t="shared" si="58"/>
        <v>1477.5</v>
      </c>
      <c r="U177" s="123">
        <f t="shared" ref="U177:U208" si="76">N177+Q177+O177</f>
        <v>3822.5</v>
      </c>
      <c r="V177" s="149">
        <f t="shared" si="60"/>
        <v>38522.5</v>
      </c>
      <c r="W177" s="150">
        <v>43024</v>
      </c>
      <c r="X177" s="150">
        <v>43389</v>
      </c>
      <c r="Y177" s="151" t="s">
        <v>972</v>
      </c>
      <c r="Z177" s="152" t="s">
        <v>1113</v>
      </c>
    </row>
    <row r="178" spans="1:26" s="152" customFormat="1" ht="32.1" customHeight="1" x14ac:dyDescent="0.25">
      <c r="A178" s="146">
        <v>170</v>
      </c>
      <c r="B178" s="147" t="s">
        <v>296</v>
      </c>
      <c r="C178" s="147" t="s">
        <v>773</v>
      </c>
      <c r="D178" s="123">
        <v>90000</v>
      </c>
      <c r="E178" s="123">
        <v>90000</v>
      </c>
      <c r="F178" s="123">
        <v>0</v>
      </c>
      <c r="G178" s="123">
        <f t="shared" si="71"/>
        <v>84681</v>
      </c>
      <c r="H178" s="123">
        <f t="shared" si="72"/>
        <v>1080000</v>
      </c>
      <c r="I178" s="123">
        <f t="shared" si="73"/>
        <v>63828</v>
      </c>
      <c r="J178" s="123">
        <f t="shared" si="74"/>
        <v>1016172</v>
      </c>
      <c r="K178" s="148">
        <f t="shared" si="54"/>
        <v>9753.1872916666671</v>
      </c>
      <c r="L178" s="123">
        <v>0</v>
      </c>
      <c r="M178" s="123">
        <f t="shared" si="75"/>
        <v>2583</v>
      </c>
      <c r="N178" s="123">
        <f t="shared" si="55"/>
        <v>6389.9999999999991</v>
      </c>
      <c r="O178" s="123">
        <f>47304*1.1%</f>
        <v>520.34400000000005</v>
      </c>
      <c r="P178" s="123">
        <f t="shared" si="65"/>
        <v>2736</v>
      </c>
      <c r="Q178" s="123">
        <f t="shared" si="56"/>
        <v>6381</v>
      </c>
      <c r="R178" s="123">
        <v>0</v>
      </c>
      <c r="S178" s="123">
        <f t="shared" si="57"/>
        <v>5319</v>
      </c>
      <c r="T178" s="123">
        <f t="shared" si="58"/>
        <v>15072.187291666667</v>
      </c>
      <c r="U178" s="123">
        <f t="shared" si="76"/>
        <v>13291.344000000001</v>
      </c>
      <c r="V178" s="149">
        <f t="shared" si="60"/>
        <v>74927.812708333338</v>
      </c>
      <c r="W178" s="150">
        <v>42835</v>
      </c>
      <c r="X178" s="150">
        <v>43200</v>
      </c>
      <c r="Y178" s="151" t="s">
        <v>722</v>
      </c>
      <c r="Z178" s="152" t="s">
        <v>1113</v>
      </c>
    </row>
    <row r="179" spans="1:26" s="152" customFormat="1" ht="32.1" customHeight="1" x14ac:dyDescent="0.25">
      <c r="A179" s="146">
        <v>171</v>
      </c>
      <c r="B179" s="147" t="s">
        <v>535</v>
      </c>
      <c r="C179" s="147" t="s">
        <v>540</v>
      </c>
      <c r="D179" s="123">
        <v>20000</v>
      </c>
      <c r="E179" s="123">
        <v>20000</v>
      </c>
      <c r="F179" s="123">
        <v>10000</v>
      </c>
      <c r="G179" s="123">
        <f t="shared" si="71"/>
        <v>18818</v>
      </c>
      <c r="H179" s="123">
        <f t="shared" si="72"/>
        <v>240000</v>
      </c>
      <c r="I179" s="123">
        <f t="shared" si="73"/>
        <v>14184</v>
      </c>
      <c r="J179" s="123">
        <f t="shared" si="74"/>
        <v>225816</v>
      </c>
      <c r="K179" s="148">
        <f t="shared" si="54"/>
        <v>0</v>
      </c>
      <c r="L179" s="123">
        <v>0</v>
      </c>
      <c r="M179" s="123">
        <f t="shared" si="75"/>
        <v>574</v>
      </c>
      <c r="N179" s="123">
        <f t="shared" si="55"/>
        <v>1419.9999999999998</v>
      </c>
      <c r="O179" s="123">
        <f>D179*1.1%</f>
        <v>220.00000000000003</v>
      </c>
      <c r="P179" s="123">
        <f t="shared" si="65"/>
        <v>608</v>
      </c>
      <c r="Q179" s="123">
        <f t="shared" si="56"/>
        <v>1418</v>
      </c>
      <c r="R179" s="123">
        <v>0</v>
      </c>
      <c r="S179" s="123">
        <f t="shared" si="57"/>
        <v>1182</v>
      </c>
      <c r="T179" s="123">
        <f t="shared" si="58"/>
        <v>1182</v>
      </c>
      <c r="U179" s="123">
        <f t="shared" si="76"/>
        <v>3058</v>
      </c>
      <c r="V179" s="149">
        <f t="shared" si="60"/>
        <v>28818</v>
      </c>
      <c r="W179" s="150">
        <v>42826</v>
      </c>
      <c r="X179" s="150">
        <v>43191</v>
      </c>
      <c r="Y179" s="151" t="s">
        <v>544</v>
      </c>
      <c r="Z179" s="152" t="s">
        <v>1113</v>
      </c>
    </row>
    <row r="180" spans="1:26" s="152" customFormat="1" ht="32.1" customHeight="1" x14ac:dyDescent="0.25">
      <c r="A180" s="146">
        <v>172</v>
      </c>
      <c r="B180" s="147" t="s">
        <v>393</v>
      </c>
      <c r="C180" s="147" t="s">
        <v>410</v>
      </c>
      <c r="D180" s="123">
        <v>100000</v>
      </c>
      <c r="E180" s="123">
        <v>100000</v>
      </c>
      <c r="F180" s="123">
        <v>20000</v>
      </c>
      <c r="G180" s="123">
        <f t="shared" si="71"/>
        <v>94090</v>
      </c>
      <c r="H180" s="123">
        <f t="shared" si="72"/>
        <v>1200000</v>
      </c>
      <c r="I180" s="123">
        <f t="shared" si="73"/>
        <v>70920</v>
      </c>
      <c r="J180" s="123">
        <f t="shared" si="74"/>
        <v>1129080</v>
      </c>
      <c r="K180" s="148">
        <f t="shared" si="54"/>
        <v>12105.437291666667</v>
      </c>
      <c r="L180" s="123">
        <v>0</v>
      </c>
      <c r="M180" s="123">
        <f t="shared" si="75"/>
        <v>2870</v>
      </c>
      <c r="N180" s="123">
        <f t="shared" si="55"/>
        <v>7099.9999999999991</v>
      </c>
      <c r="O180" s="123">
        <f>47304*1.1%</f>
        <v>520.34400000000005</v>
      </c>
      <c r="P180" s="123">
        <f t="shared" si="65"/>
        <v>3040</v>
      </c>
      <c r="Q180" s="123">
        <f t="shared" si="56"/>
        <v>7090.0000000000009</v>
      </c>
      <c r="R180" s="123">
        <v>0</v>
      </c>
      <c r="S180" s="123">
        <f t="shared" si="57"/>
        <v>5910</v>
      </c>
      <c r="T180" s="123">
        <f t="shared" si="58"/>
        <v>18015.437291666669</v>
      </c>
      <c r="U180" s="123">
        <f t="shared" si="76"/>
        <v>14710.344000000001</v>
      </c>
      <c r="V180" s="149">
        <f t="shared" si="60"/>
        <v>101984.56270833334</v>
      </c>
      <c r="W180" s="150">
        <v>42886</v>
      </c>
      <c r="X180" s="150">
        <v>43251</v>
      </c>
      <c r="Y180" s="151" t="s">
        <v>581</v>
      </c>
      <c r="Z180" s="152" t="s">
        <v>1113</v>
      </c>
    </row>
    <row r="181" spans="1:26" s="152" customFormat="1" ht="32.1" customHeight="1" x14ac:dyDescent="0.25">
      <c r="A181" s="146">
        <v>173</v>
      </c>
      <c r="B181" s="147" t="s">
        <v>606</v>
      </c>
      <c r="C181" s="147" t="s">
        <v>40</v>
      </c>
      <c r="D181" s="123">
        <v>25000</v>
      </c>
      <c r="E181" s="123">
        <v>25000</v>
      </c>
      <c r="F181" s="123">
        <v>15000</v>
      </c>
      <c r="G181" s="123">
        <f t="shared" si="71"/>
        <v>23522.5</v>
      </c>
      <c r="H181" s="123">
        <f t="shared" si="72"/>
        <v>300000</v>
      </c>
      <c r="I181" s="123">
        <f t="shared" si="73"/>
        <v>17730</v>
      </c>
      <c r="J181" s="123">
        <f t="shared" si="74"/>
        <v>282270</v>
      </c>
      <c r="K181" s="148">
        <f t="shared" si="54"/>
        <v>0</v>
      </c>
      <c r="L181" s="123">
        <v>0</v>
      </c>
      <c r="M181" s="123">
        <f t="shared" si="75"/>
        <v>717.5</v>
      </c>
      <c r="N181" s="123">
        <f t="shared" si="55"/>
        <v>1774.9999999999998</v>
      </c>
      <c r="O181" s="123">
        <f>D181*1.1%</f>
        <v>275</v>
      </c>
      <c r="P181" s="123">
        <f t="shared" si="65"/>
        <v>760</v>
      </c>
      <c r="Q181" s="123">
        <f t="shared" si="56"/>
        <v>1772.5000000000002</v>
      </c>
      <c r="R181" s="123">
        <v>0</v>
      </c>
      <c r="S181" s="123">
        <f t="shared" si="57"/>
        <v>1477.5</v>
      </c>
      <c r="T181" s="123">
        <f t="shared" si="58"/>
        <v>1477.5</v>
      </c>
      <c r="U181" s="123">
        <f t="shared" si="76"/>
        <v>3822.5</v>
      </c>
      <c r="V181" s="149">
        <f t="shared" si="60"/>
        <v>38522.5</v>
      </c>
      <c r="W181" s="150">
        <v>42993</v>
      </c>
      <c r="X181" s="150">
        <v>43358</v>
      </c>
      <c r="Y181" s="151" t="s">
        <v>930</v>
      </c>
      <c r="Z181" s="152" t="s">
        <v>1113</v>
      </c>
    </row>
    <row r="182" spans="1:26" s="152" customFormat="1" ht="32.1" customHeight="1" x14ac:dyDescent="0.25">
      <c r="A182" s="146">
        <v>174</v>
      </c>
      <c r="B182" s="147" t="s">
        <v>814</v>
      </c>
      <c r="C182" s="147" t="s">
        <v>540</v>
      </c>
      <c r="D182" s="123">
        <v>20000</v>
      </c>
      <c r="E182" s="123">
        <v>20000</v>
      </c>
      <c r="F182" s="123">
        <v>10000</v>
      </c>
      <c r="G182" s="123">
        <f t="shared" si="71"/>
        <v>18818</v>
      </c>
      <c r="H182" s="123">
        <f t="shared" si="72"/>
        <v>240000</v>
      </c>
      <c r="I182" s="123">
        <f t="shared" si="73"/>
        <v>14184</v>
      </c>
      <c r="J182" s="123">
        <f t="shared" si="74"/>
        <v>225816</v>
      </c>
      <c r="K182" s="148">
        <f t="shared" si="54"/>
        <v>0</v>
      </c>
      <c r="L182" s="123">
        <v>0</v>
      </c>
      <c r="M182" s="123">
        <f t="shared" si="75"/>
        <v>574</v>
      </c>
      <c r="N182" s="123">
        <f t="shared" si="55"/>
        <v>1419.9999999999998</v>
      </c>
      <c r="O182" s="123">
        <f>D182*1.1%</f>
        <v>220.00000000000003</v>
      </c>
      <c r="P182" s="123">
        <f t="shared" si="65"/>
        <v>608</v>
      </c>
      <c r="Q182" s="123">
        <f t="shared" si="56"/>
        <v>1418</v>
      </c>
      <c r="R182" s="123">
        <v>0</v>
      </c>
      <c r="S182" s="123">
        <f t="shared" si="57"/>
        <v>1182</v>
      </c>
      <c r="T182" s="123">
        <f t="shared" si="58"/>
        <v>1182</v>
      </c>
      <c r="U182" s="123">
        <f t="shared" si="76"/>
        <v>3058</v>
      </c>
      <c r="V182" s="149">
        <f t="shared" si="60"/>
        <v>28818</v>
      </c>
      <c r="W182" s="150">
        <v>42887</v>
      </c>
      <c r="X182" s="150">
        <v>43252</v>
      </c>
      <c r="Y182" s="151" t="s">
        <v>818</v>
      </c>
      <c r="Z182" s="152" t="s">
        <v>1113</v>
      </c>
    </row>
    <row r="183" spans="1:26" s="152" customFormat="1" ht="32.1" customHeight="1" x14ac:dyDescent="0.25">
      <c r="A183" s="146">
        <v>175</v>
      </c>
      <c r="B183" s="147" t="s">
        <v>394</v>
      </c>
      <c r="C183" s="147" t="s">
        <v>408</v>
      </c>
      <c r="D183" s="123">
        <v>25000</v>
      </c>
      <c r="E183" s="123">
        <v>25000</v>
      </c>
      <c r="F183" s="123">
        <v>15000</v>
      </c>
      <c r="G183" s="123">
        <f t="shared" si="71"/>
        <v>23522.5</v>
      </c>
      <c r="H183" s="123">
        <f t="shared" si="72"/>
        <v>300000</v>
      </c>
      <c r="I183" s="123">
        <f t="shared" si="73"/>
        <v>17730</v>
      </c>
      <c r="J183" s="123">
        <f t="shared" si="74"/>
        <v>282270</v>
      </c>
      <c r="K183" s="148">
        <f t="shared" si="54"/>
        <v>0</v>
      </c>
      <c r="L183" s="123">
        <v>0</v>
      </c>
      <c r="M183" s="123">
        <f t="shared" si="75"/>
        <v>717.5</v>
      </c>
      <c r="N183" s="123">
        <f t="shared" si="55"/>
        <v>1774.9999999999998</v>
      </c>
      <c r="O183" s="123">
        <f>D183*1.1%</f>
        <v>275</v>
      </c>
      <c r="P183" s="123">
        <f t="shared" si="65"/>
        <v>760</v>
      </c>
      <c r="Q183" s="123">
        <f t="shared" si="56"/>
        <v>1772.5000000000002</v>
      </c>
      <c r="R183" s="123">
        <v>0</v>
      </c>
      <c r="S183" s="123">
        <f t="shared" si="57"/>
        <v>1477.5</v>
      </c>
      <c r="T183" s="123">
        <f t="shared" si="58"/>
        <v>1477.5</v>
      </c>
      <c r="U183" s="123">
        <f t="shared" si="76"/>
        <v>3822.5</v>
      </c>
      <c r="V183" s="149">
        <f t="shared" si="60"/>
        <v>38522.5</v>
      </c>
      <c r="W183" s="150">
        <v>42886</v>
      </c>
      <c r="X183" s="150">
        <v>43251</v>
      </c>
      <c r="Y183" s="151" t="s">
        <v>621</v>
      </c>
      <c r="Z183" s="152" t="s">
        <v>1113</v>
      </c>
    </row>
    <row r="184" spans="1:26" s="152" customFormat="1" ht="32.1" customHeight="1" x14ac:dyDescent="0.25">
      <c r="A184" s="146">
        <v>176</v>
      </c>
      <c r="B184" s="147" t="s">
        <v>207</v>
      </c>
      <c r="C184" s="147" t="s">
        <v>28</v>
      </c>
      <c r="D184" s="123">
        <v>25000</v>
      </c>
      <c r="E184" s="123">
        <v>25000</v>
      </c>
      <c r="F184" s="123">
        <v>15000</v>
      </c>
      <c r="G184" s="123">
        <f t="shared" si="71"/>
        <v>23522.5</v>
      </c>
      <c r="H184" s="123">
        <f t="shared" si="72"/>
        <v>300000</v>
      </c>
      <c r="I184" s="123">
        <f t="shared" si="73"/>
        <v>17730</v>
      </c>
      <c r="J184" s="123">
        <f t="shared" si="74"/>
        <v>282270</v>
      </c>
      <c r="K184" s="148">
        <f t="shared" si="54"/>
        <v>0</v>
      </c>
      <c r="L184" s="123">
        <v>0</v>
      </c>
      <c r="M184" s="123">
        <f t="shared" si="75"/>
        <v>717.5</v>
      </c>
      <c r="N184" s="123">
        <f t="shared" si="55"/>
        <v>1774.9999999999998</v>
      </c>
      <c r="O184" s="123">
        <f>D184*1.1%</f>
        <v>275</v>
      </c>
      <c r="P184" s="123">
        <f t="shared" si="65"/>
        <v>760</v>
      </c>
      <c r="Q184" s="123">
        <f t="shared" si="56"/>
        <v>1772.5000000000002</v>
      </c>
      <c r="R184" s="123">
        <v>0</v>
      </c>
      <c r="S184" s="123">
        <f t="shared" si="57"/>
        <v>1477.5</v>
      </c>
      <c r="T184" s="123">
        <f t="shared" si="58"/>
        <v>1477.5</v>
      </c>
      <c r="U184" s="123">
        <f t="shared" si="76"/>
        <v>3822.5</v>
      </c>
      <c r="V184" s="149">
        <f t="shared" si="60"/>
        <v>38522.5</v>
      </c>
      <c r="W184" s="150">
        <v>42856</v>
      </c>
      <c r="X184" s="150">
        <v>43221</v>
      </c>
      <c r="Y184" s="151" t="s">
        <v>507</v>
      </c>
      <c r="Z184" s="152" t="s">
        <v>1113</v>
      </c>
    </row>
    <row r="185" spans="1:26" s="152" customFormat="1" ht="32.1" customHeight="1" x14ac:dyDescent="0.25">
      <c r="A185" s="146">
        <v>177</v>
      </c>
      <c r="B185" s="147" t="s">
        <v>440</v>
      </c>
      <c r="C185" s="147" t="s">
        <v>36</v>
      </c>
      <c r="D185" s="123">
        <v>45000</v>
      </c>
      <c r="E185" s="123">
        <v>45000</v>
      </c>
      <c r="F185" s="123">
        <v>20000</v>
      </c>
      <c r="G185" s="123">
        <f t="shared" si="71"/>
        <v>42340.5</v>
      </c>
      <c r="H185" s="123">
        <f t="shared" si="72"/>
        <v>540000</v>
      </c>
      <c r="I185" s="123">
        <f t="shared" si="73"/>
        <v>31914</v>
      </c>
      <c r="J185" s="123">
        <f t="shared" si="74"/>
        <v>508086</v>
      </c>
      <c r="K185" s="148">
        <f t="shared" si="54"/>
        <v>1148.3248749999998</v>
      </c>
      <c r="L185" s="123">
        <v>0</v>
      </c>
      <c r="M185" s="123">
        <f t="shared" si="75"/>
        <v>1291.5</v>
      </c>
      <c r="N185" s="123">
        <f t="shared" si="55"/>
        <v>3194.9999999999995</v>
      </c>
      <c r="O185" s="123">
        <f>D185*1.1%</f>
        <v>495.00000000000006</v>
      </c>
      <c r="P185" s="123">
        <f t="shared" si="65"/>
        <v>1368</v>
      </c>
      <c r="Q185" s="123">
        <f t="shared" si="56"/>
        <v>3190.5</v>
      </c>
      <c r="R185" s="123">
        <v>0</v>
      </c>
      <c r="S185" s="123">
        <f t="shared" si="57"/>
        <v>2659.5</v>
      </c>
      <c r="T185" s="123">
        <f t="shared" si="58"/>
        <v>3807.8248749999998</v>
      </c>
      <c r="U185" s="123">
        <f t="shared" si="76"/>
        <v>6880.5</v>
      </c>
      <c r="V185" s="149">
        <f t="shared" si="60"/>
        <v>61192.175125000002</v>
      </c>
      <c r="W185" s="150">
        <v>42960</v>
      </c>
      <c r="X185" s="150">
        <v>43325</v>
      </c>
      <c r="Y185" s="151" t="s">
        <v>843</v>
      </c>
      <c r="Z185" s="152" t="s">
        <v>1113</v>
      </c>
    </row>
    <row r="186" spans="1:26" s="152" customFormat="1" ht="32.1" customHeight="1" x14ac:dyDescent="0.25">
      <c r="A186" s="146">
        <v>178</v>
      </c>
      <c r="B186" s="147" t="s">
        <v>78</v>
      </c>
      <c r="C186" s="147" t="s">
        <v>79</v>
      </c>
      <c r="D186" s="123">
        <v>120000</v>
      </c>
      <c r="E186" s="123">
        <v>120000</v>
      </c>
      <c r="F186" s="123">
        <v>0</v>
      </c>
      <c r="G186" s="123">
        <f t="shared" si="71"/>
        <v>112960.89600000001</v>
      </c>
      <c r="H186" s="123">
        <f t="shared" si="72"/>
        <v>1440000</v>
      </c>
      <c r="I186" s="123">
        <f t="shared" si="73"/>
        <v>84469.247999999992</v>
      </c>
      <c r="J186" s="123">
        <f t="shared" si="74"/>
        <v>1355530.7520000001</v>
      </c>
      <c r="K186" s="148">
        <f t="shared" si="54"/>
        <v>16823.161291666667</v>
      </c>
      <c r="L186" s="123">
        <v>0</v>
      </c>
      <c r="M186" s="123">
        <f t="shared" si="75"/>
        <v>3444</v>
      </c>
      <c r="N186" s="123">
        <f t="shared" si="55"/>
        <v>8520</v>
      </c>
      <c r="O186" s="123">
        <f>47304*1.1%</f>
        <v>520.34400000000005</v>
      </c>
      <c r="P186" s="123">
        <f>118260*3.04%</f>
        <v>3595.1039999999998</v>
      </c>
      <c r="Q186" s="123">
        <f t="shared" si="56"/>
        <v>8508</v>
      </c>
      <c r="R186" s="123">
        <v>0</v>
      </c>
      <c r="S186" s="123">
        <f t="shared" si="57"/>
        <v>7039.1039999999994</v>
      </c>
      <c r="T186" s="123">
        <f t="shared" si="58"/>
        <v>23862.265291666667</v>
      </c>
      <c r="U186" s="123">
        <f t="shared" si="76"/>
        <v>17548.344000000001</v>
      </c>
      <c r="V186" s="149">
        <f t="shared" si="60"/>
        <v>96137.73470833333</v>
      </c>
      <c r="W186" s="150">
        <v>43101</v>
      </c>
      <c r="X186" s="150">
        <v>43466</v>
      </c>
      <c r="Y186" s="151" t="s">
        <v>1068</v>
      </c>
      <c r="Z186" s="152" t="s">
        <v>1113</v>
      </c>
    </row>
    <row r="187" spans="1:26" s="152" customFormat="1" ht="32.1" customHeight="1" x14ac:dyDescent="0.25">
      <c r="A187" s="146">
        <v>179</v>
      </c>
      <c r="B187" s="147" t="s">
        <v>448</v>
      </c>
      <c r="C187" s="147" t="s">
        <v>40</v>
      </c>
      <c r="D187" s="123">
        <v>25000</v>
      </c>
      <c r="E187" s="123">
        <v>25000</v>
      </c>
      <c r="F187" s="123">
        <v>15000</v>
      </c>
      <c r="G187" s="123">
        <f t="shared" si="71"/>
        <v>23522.5</v>
      </c>
      <c r="H187" s="123">
        <f t="shared" si="72"/>
        <v>300000</v>
      </c>
      <c r="I187" s="123">
        <f t="shared" si="73"/>
        <v>17730</v>
      </c>
      <c r="J187" s="123">
        <f t="shared" si="74"/>
        <v>282270</v>
      </c>
      <c r="K187" s="148">
        <f t="shared" si="54"/>
        <v>0</v>
      </c>
      <c r="L187" s="123">
        <v>0</v>
      </c>
      <c r="M187" s="123">
        <f t="shared" si="75"/>
        <v>717.5</v>
      </c>
      <c r="N187" s="123">
        <f t="shared" si="55"/>
        <v>1774.9999999999998</v>
      </c>
      <c r="O187" s="123">
        <f t="shared" ref="O187:O193" si="77">D187*1.1%</f>
        <v>275</v>
      </c>
      <c r="P187" s="123">
        <f t="shared" ref="P187:P218" si="78">D187*3.04%</f>
        <v>760</v>
      </c>
      <c r="Q187" s="123">
        <f t="shared" si="56"/>
        <v>1772.5000000000002</v>
      </c>
      <c r="R187" s="123">
        <v>0</v>
      </c>
      <c r="S187" s="123">
        <f t="shared" si="57"/>
        <v>1477.5</v>
      </c>
      <c r="T187" s="123">
        <f t="shared" si="58"/>
        <v>1477.5</v>
      </c>
      <c r="U187" s="123">
        <f t="shared" si="76"/>
        <v>3822.5</v>
      </c>
      <c r="V187" s="149">
        <f t="shared" si="60"/>
        <v>38522.5</v>
      </c>
      <c r="W187" s="150">
        <v>42962</v>
      </c>
      <c r="X187" s="150">
        <v>43327</v>
      </c>
      <c r="Y187" s="151" t="s">
        <v>865</v>
      </c>
      <c r="Z187" s="152" t="s">
        <v>1113</v>
      </c>
    </row>
    <row r="188" spans="1:26" s="152" customFormat="1" ht="32.1" customHeight="1" x14ac:dyDescent="0.25">
      <c r="A188" s="146">
        <v>180</v>
      </c>
      <c r="B188" s="147" t="s">
        <v>209</v>
      </c>
      <c r="C188" s="147" t="s">
        <v>33</v>
      </c>
      <c r="D188" s="123">
        <v>25000</v>
      </c>
      <c r="E188" s="123">
        <v>25000</v>
      </c>
      <c r="F188" s="123">
        <v>15000</v>
      </c>
      <c r="G188" s="123">
        <f t="shared" si="71"/>
        <v>23522.5</v>
      </c>
      <c r="H188" s="123">
        <f t="shared" si="72"/>
        <v>300000</v>
      </c>
      <c r="I188" s="123">
        <f t="shared" si="73"/>
        <v>17730</v>
      </c>
      <c r="J188" s="123">
        <f t="shared" si="74"/>
        <v>282270</v>
      </c>
      <c r="K188" s="148">
        <f t="shared" si="54"/>
        <v>0</v>
      </c>
      <c r="L188" s="123">
        <v>0</v>
      </c>
      <c r="M188" s="123">
        <f t="shared" si="75"/>
        <v>717.5</v>
      </c>
      <c r="N188" s="123">
        <f t="shared" si="55"/>
        <v>1774.9999999999998</v>
      </c>
      <c r="O188" s="123">
        <f t="shared" si="77"/>
        <v>275</v>
      </c>
      <c r="P188" s="123">
        <f t="shared" si="78"/>
        <v>760</v>
      </c>
      <c r="Q188" s="123">
        <f t="shared" si="56"/>
        <v>1772.5000000000002</v>
      </c>
      <c r="R188" s="123">
        <v>0</v>
      </c>
      <c r="S188" s="123">
        <f t="shared" si="57"/>
        <v>1477.5</v>
      </c>
      <c r="T188" s="123">
        <f t="shared" si="58"/>
        <v>1477.5</v>
      </c>
      <c r="U188" s="123">
        <f t="shared" si="76"/>
        <v>3822.5</v>
      </c>
      <c r="V188" s="149">
        <f t="shared" si="60"/>
        <v>38522.5</v>
      </c>
      <c r="W188" s="150">
        <v>42826</v>
      </c>
      <c r="X188" s="150">
        <v>43191</v>
      </c>
      <c r="Y188" s="151" t="s">
        <v>685</v>
      </c>
      <c r="Z188" s="152" t="s">
        <v>1113</v>
      </c>
    </row>
    <row r="189" spans="1:26" s="152" customFormat="1" ht="32.1" customHeight="1" x14ac:dyDescent="0.25">
      <c r="A189" s="146">
        <v>181</v>
      </c>
      <c r="B189" s="147" t="s">
        <v>80</v>
      </c>
      <c r="C189" s="147" t="s">
        <v>81</v>
      </c>
      <c r="D189" s="123">
        <v>27727.27</v>
      </c>
      <c r="E189" s="123">
        <v>27727.27</v>
      </c>
      <c r="F189" s="123">
        <v>10000</v>
      </c>
      <c r="G189" s="123">
        <f t="shared" si="71"/>
        <v>26088.588342999999</v>
      </c>
      <c r="H189" s="123">
        <f t="shared" si="72"/>
        <v>332727.24</v>
      </c>
      <c r="I189" s="123">
        <f t="shared" si="73"/>
        <v>19664.179884000001</v>
      </c>
      <c r="J189" s="123">
        <f t="shared" si="74"/>
        <v>313063.06011600001</v>
      </c>
      <c r="K189" s="148">
        <f t="shared" si="54"/>
        <v>0</v>
      </c>
      <c r="L189" s="123">
        <v>0</v>
      </c>
      <c r="M189" s="123">
        <f t="shared" si="75"/>
        <v>795.772649</v>
      </c>
      <c r="N189" s="123">
        <f t="shared" si="55"/>
        <v>1968.6361699999998</v>
      </c>
      <c r="O189" s="123">
        <f t="shared" si="77"/>
        <v>304.99997000000002</v>
      </c>
      <c r="P189" s="123">
        <f t="shared" si="78"/>
        <v>842.90900799999997</v>
      </c>
      <c r="Q189" s="123">
        <f t="shared" si="56"/>
        <v>1965.8634430000002</v>
      </c>
      <c r="R189" s="123">
        <v>0</v>
      </c>
      <c r="S189" s="123">
        <f t="shared" si="57"/>
        <v>1638.6816570000001</v>
      </c>
      <c r="T189" s="123">
        <f t="shared" si="58"/>
        <v>1638.6816570000001</v>
      </c>
      <c r="U189" s="123">
        <f t="shared" si="76"/>
        <v>4239.4995829999998</v>
      </c>
      <c r="V189" s="149">
        <f t="shared" si="60"/>
        <v>36088.588342999996</v>
      </c>
      <c r="W189" s="150">
        <v>43009</v>
      </c>
      <c r="X189" s="150">
        <v>43374</v>
      </c>
      <c r="Y189" s="151" t="s">
        <v>933</v>
      </c>
      <c r="Z189" s="152" t="s">
        <v>1113</v>
      </c>
    </row>
    <row r="190" spans="1:26" s="152" customFormat="1" ht="32.1" customHeight="1" x14ac:dyDescent="0.25">
      <c r="A190" s="146">
        <v>182</v>
      </c>
      <c r="B190" s="147" t="s">
        <v>421</v>
      </c>
      <c r="C190" s="147" t="s">
        <v>409</v>
      </c>
      <c r="D190" s="123">
        <v>25000</v>
      </c>
      <c r="E190" s="123">
        <v>25000</v>
      </c>
      <c r="F190" s="123">
        <v>15000</v>
      </c>
      <c r="G190" s="123">
        <f t="shared" si="71"/>
        <v>23522.5</v>
      </c>
      <c r="H190" s="123">
        <f t="shared" si="72"/>
        <v>300000</v>
      </c>
      <c r="I190" s="123">
        <f t="shared" si="73"/>
        <v>17730</v>
      </c>
      <c r="J190" s="123">
        <f t="shared" si="74"/>
        <v>282270</v>
      </c>
      <c r="K190" s="148">
        <f t="shared" si="54"/>
        <v>0</v>
      </c>
      <c r="L190" s="123">
        <v>0</v>
      </c>
      <c r="M190" s="123">
        <f t="shared" si="75"/>
        <v>717.5</v>
      </c>
      <c r="N190" s="123">
        <f t="shared" si="55"/>
        <v>1774.9999999999998</v>
      </c>
      <c r="O190" s="123">
        <f t="shared" si="77"/>
        <v>275</v>
      </c>
      <c r="P190" s="123">
        <f t="shared" si="78"/>
        <v>760</v>
      </c>
      <c r="Q190" s="123">
        <f t="shared" si="56"/>
        <v>1772.5000000000002</v>
      </c>
      <c r="R190" s="123">
        <v>0</v>
      </c>
      <c r="S190" s="123">
        <f t="shared" si="57"/>
        <v>1477.5</v>
      </c>
      <c r="T190" s="123">
        <f t="shared" si="58"/>
        <v>1477.5</v>
      </c>
      <c r="U190" s="123">
        <f t="shared" si="76"/>
        <v>3822.5</v>
      </c>
      <c r="V190" s="149">
        <f t="shared" si="60"/>
        <v>38522.5</v>
      </c>
      <c r="W190" s="150">
        <v>42947</v>
      </c>
      <c r="X190" s="150">
        <v>43312</v>
      </c>
      <c r="Y190" s="151" t="s">
        <v>727</v>
      </c>
      <c r="Z190" s="152" t="s">
        <v>1113</v>
      </c>
    </row>
    <row r="191" spans="1:26" s="152" customFormat="1" ht="32.1" customHeight="1" x14ac:dyDescent="0.25">
      <c r="A191" s="146">
        <v>183</v>
      </c>
      <c r="B191" s="147" t="s">
        <v>536</v>
      </c>
      <c r="C191" s="147" t="s">
        <v>378</v>
      </c>
      <c r="D191" s="123">
        <v>27500</v>
      </c>
      <c r="E191" s="123">
        <v>27500</v>
      </c>
      <c r="F191" s="123">
        <v>0</v>
      </c>
      <c r="G191" s="123">
        <f t="shared" si="71"/>
        <v>25874.75</v>
      </c>
      <c r="H191" s="123">
        <f t="shared" si="72"/>
        <v>330000</v>
      </c>
      <c r="I191" s="123">
        <f t="shared" si="73"/>
        <v>19503</v>
      </c>
      <c r="J191" s="123">
        <f t="shared" si="74"/>
        <v>310497</v>
      </c>
      <c r="K191" s="148">
        <f t="shared" si="54"/>
        <v>0</v>
      </c>
      <c r="L191" s="123">
        <v>0</v>
      </c>
      <c r="M191" s="123">
        <f t="shared" si="75"/>
        <v>789.25</v>
      </c>
      <c r="N191" s="123">
        <f t="shared" si="55"/>
        <v>1952.4999999999998</v>
      </c>
      <c r="O191" s="123">
        <f t="shared" si="77"/>
        <v>302.50000000000006</v>
      </c>
      <c r="P191" s="123">
        <f t="shared" si="78"/>
        <v>836</v>
      </c>
      <c r="Q191" s="123">
        <f t="shared" si="56"/>
        <v>1949.7500000000002</v>
      </c>
      <c r="R191" s="123">
        <v>0</v>
      </c>
      <c r="S191" s="123">
        <f t="shared" si="57"/>
        <v>1625.25</v>
      </c>
      <c r="T191" s="123">
        <f t="shared" si="58"/>
        <v>1625.25</v>
      </c>
      <c r="U191" s="123">
        <f t="shared" si="76"/>
        <v>4204.75</v>
      </c>
      <c r="V191" s="149">
        <f t="shared" si="60"/>
        <v>25874.75</v>
      </c>
      <c r="W191" s="150">
        <v>42826</v>
      </c>
      <c r="X191" s="150">
        <v>43191</v>
      </c>
      <c r="Y191" s="151" t="s">
        <v>545</v>
      </c>
      <c r="Z191" s="152" t="s">
        <v>1113</v>
      </c>
    </row>
    <row r="192" spans="1:26" s="152" customFormat="1" ht="32.1" customHeight="1" x14ac:dyDescent="0.25">
      <c r="A192" s="146">
        <v>184</v>
      </c>
      <c r="B192" s="147" t="s">
        <v>82</v>
      </c>
      <c r="C192" s="147" t="s">
        <v>28</v>
      </c>
      <c r="D192" s="123">
        <v>25000</v>
      </c>
      <c r="E192" s="123">
        <v>25000</v>
      </c>
      <c r="F192" s="123">
        <v>15000</v>
      </c>
      <c r="G192" s="123">
        <f t="shared" si="71"/>
        <v>23522.5</v>
      </c>
      <c r="H192" s="123">
        <f t="shared" si="72"/>
        <v>300000</v>
      </c>
      <c r="I192" s="123">
        <f t="shared" si="73"/>
        <v>17730</v>
      </c>
      <c r="J192" s="123">
        <f t="shared" si="74"/>
        <v>282270</v>
      </c>
      <c r="K192" s="148">
        <f t="shared" si="54"/>
        <v>0</v>
      </c>
      <c r="L192" s="123">
        <v>0</v>
      </c>
      <c r="M192" s="123">
        <f t="shared" si="75"/>
        <v>717.5</v>
      </c>
      <c r="N192" s="123">
        <f t="shared" si="55"/>
        <v>1774.9999999999998</v>
      </c>
      <c r="O192" s="123">
        <f t="shared" si="77"/>
        <v>275</v>
      </c>
      <c r="P192" s="123">
        <f t="shared" si="78"/>
        <v>760</v>
      </c>
      <c r="Q192" s="123">
        <f t="shared" si="56"/>
        <v>1772.5000000000002</v>
      </c>
      <c r="R192" s="123">
        <v>0</v>
      </c>
      <c r="S192" s="123">
        <f t="shared" si="57"/>
        <v>1477.5</v>
      </c>
      <c r="T192" s="123">
        <f t="shared" si="58"/>
        <v>1477.5</v>
      </c>
      <c r="U192" s="123">
        <f t="shared" si="76"/>
        <v>3822.5</v>
      </c>
      <c r="V192" s="149">
        <f t="shared" si="60"/>
        <v>38522.5</v>
      </c>
      <c r="W192" s="150">
        <v>42826</v>
      </c>
      <c r="X192" s="150">
        <v>43191</v>
      </c>
      <c r="Y192" s="151" t="s">
        <v>669</v>
      </c>
      <c r="Z192" s="152" t="s">
        <v>1113</v>
      </c>
    </row>
    <row r="193" spans="1:27" s="152" customFormat="1" ht="32.1" customHeight="1" x14ac:dyDescent="0.25">
      <c r="A193" s="146">
        <v>185</v>
      </c>
      <c r="B193" s="147" t="s">
        <v>180</v>
      </c>
      <c r="C193" s="147" t="s">
        <v>55</v>
      </c>
      <c r="D193" s="123">
        <v>25000</v>
      </c>
      <c r="E193" s="123">
        <v>25000</v>
      </c>
      <c r="F193" s="123">
        <v>15000</v>
      </c>
      <c r="G193" s="123">
        <f t="shared" si="71"/>
        <v>23522.5</v>
      </c>
      <c r="H193" s="123">
        <f t="shared" si="72"/>
        <v>300000</v>
      </c>
      <c r="I193" s="123">
        <f t="shared" si="73"/>
        <v>17730</v>
      </c>
      <c r="J193" s="123">
        <f t="shared" si="74"/>
        <v>282270</v>
      </c>
      <c r="K193" s="148">
        <f t="shared" si="54"/>
        <v>0</v>
      </c>
      <c r="L193" s="123">
        <v>0</v>
      </c>
      <c r="M193" s="123">
        <f t="shared" si="75"/>
        <v>717.5</v>
      </c>
      <c r="N193" s="123">
        <f t="shared" si="55"/>
        <v>1774.9999999999998</v>
      </c>
      <c r="O193" s="123">
        <f t="shared" si="77"/>
        <v>275</v>
      </c>
      <c r="P193" s="123">
        <f t="shared" si="78"/>
        <v>760</v>
      </c>
      <c r="Q193" s="123">
        <f t="shared" si="56"/>
        <v>1772.5000000000002</v>
      </c>
      <c r="R193" s="123">
        <v>0</v>
      </c>
      <c r="S193" s="123">
        <f t="shared" si="57"/>
        <v>1477.5</v>
      </c>
      <c r="T193" s="123">
        <f t="shared" si="58"/>
        <v>1477.5</v>
      </c>
      <c r="U193" s="123">
        <f t="shared" si="76"/>
        <v>3822.5</v>
      </c>
      <c r="V193" s="149">
        <f t="shared" si="60"/>
        <v>38522.5</v>
      </c>
      <c r="W193" s="150">
        <v>42917</v>
      </c>
      <c r="X193" s="150">
        <v>43282</v>
      </c>
      <c r="Y193" s="151" t="s">
        <v>847</v>
      </c>
      <c r="Z193" s="152" t="s">
        <v>1113</v>
      </c>
    </row>
    <row r="194" spans="1:27" s="152" customFormat="1" ht="32.1" customHeight="1" x14ac:dyDescent="0.25">
      <c r="A194" s="146">
        <v>186</v>
      </c>
      <c r="B194" s="147" t="s">
        <v>740</v>
      </c>
      <c r="C194" s="147" t="s">
        <v>751</v>
      </c>
      <c r="D194" s="123">
        <v>65000</v>
      </c>
      <c r="E194" s="123">
        <v>65000</v>
      </c>
      <c r="F194" s="123">
        <v>0</v>
      </c>
      <c r="G194" s="123">
        <f t="shared" si="71"/>
        <v>61158.5</v>
      </c>
      <c r="H194" s="123">
        <f t="shared" si="72"/>
        <v>780000</v>
      </c>
      <c r="I194" s="123">
        <f t="shared" si="73"/>
        <v>46098</v>
      </c>
      <c r="J194" s="123">
        <f t="shared" si="74"/>
        <v>733902</v>
      </c>
      <c r="K194" s="148">
        <f t="shared" si="54"/>
        <v>4427.5498333333335</v>
      </c>
      <c r="L194" s="123">
        <v>0</v>
      </c>
      <c r="M194" s="123">
        <f t="shared" si="75"/>
        <v>1865.5</v>
      </c>
      <c r="N194" s="123">
        <f t="shared" si="55"/>
        <v>4615</v>
      </c>
      <c r="O194" s="123">
        <f>47304*1.1%</f>
        <v>520.34400000000005</v>
      </c>
      <c r="P194" s="123">
        <f t="shared" si="78"/>
        <v>1976</v>
      </c>
      <c r="Q194" s="123">
        <f t="shared" si="56"/>
        <v>4608.5</v>
      </c>
      <c r="R194" s="123">
        <v>0</v>
      </c>
      <c r="S194" s="123">
        <f t="shared" si="57"/>
        <v>3841.5</v>
      </c>
      <c r="T194" s="123">
        <f t="shared" si="58"/>
        <v>8269.0498333333344</v>
      </c>
      <c r="U194" s="123">
        <f t="shared" si="76"/>
        <v>9743.844000000001</v>
      </c>
      <c r="V194" s="149">
        <f t="shared" si="60"/>
        <v>56730.950166666662</v>
      </c>
      <c r="W194" s="150">
        <v>42856</v>
      </c>
      <c r="X194" s="150">
        <v>43221</v>
      </c>
      <c r="Y194" s="151" t="s">
        <v>758</v>
      </c>
      <c r="Z194" s="152" t="s">
        <v>1113</v>
      </c>
    </row>
    <row r="195" spans="1:27" s="152" customFormat="1" ht="32.1" customHeight="1" x14ac:dyDescent="0.25">
      <c r="A195" s="146">
        <v>187</v>
      </c>
      <c r="B195" s="147" t="s">
        <v>792</v>
      </c>
      <c r="C195" s="147" t="s">
        <v>799</v>
      </c>
      <c r="D195" s="123">
        <v>80000</v>
      </c>
      <c r="E195" s="123">
        <v>80000</v>
      </c>
      <c r="F195" s="123">
        <v>20000</v>
      </c>
      <c r="G195" s="123">
        <f t="shared" si="71"/>
        <v>75272</v>
      </c>
      <c r="H195" s="123">
        <f t="shared" si="72"/>
        <v>960000</v>
      </c>
      <c r="I195" s="123">
        <f t="shared" si="73"/>
        <v>56736</v>
      </c>
      <c r="J195" s="123">
        <f t="shared" si="74"/>
        <v>903264</v>
      </c>
      <c r="K195" s="148">
        <f t="shared" si="54"/>
        <v>7400.9372916666662</v>
      </c>
      <c r="L195" s="123">
        <v>0</v>
      </c>
      <c r="M195" s="123">
        <f t="shared" si="75"/>
        <v>2296</v>
      </c>
      <c r="N195" s="123">
        <f t="shared" si="55"/>
        <v>5679.9999999999991</v>
      </c>
      <c r="O195" s="123">
        <f>47304*1.1%</f>
        <v>520.34400000000005</v>
      </c>
      <c r="P195" s="123">
        <f t="shared" si="78"/>
        <v>2432</v>
      </c>
      <c r="Q195" s="123">
        <f t="shared" si="56"/>
        <v>5672</v>
      </c>
      <c r="R195" s="123">
        <v>0</v>
      </c>
      <c r="S195" s="123">
        <f t="shared" si="57"/>
        <v>4728</v>
      </c>
      <c r="T195" s="123">
        <f t="shared" si="58"/>
        <v>12128.937291666665</v>
      </c>
      <c r="U195" s="123">
        <f t="shared" si="76"/>
        <v>11872.344000000001</v>
      </c>
      <c r="V195" s="149">
        <f t="shared" si="60"/>
        <v>87871.062708333338</v>
      </c>
      <c r="W195" s="150">
        <v>42917</v>
      </c>
      <c r="X195" s="150">
        <v>43282</v>
      </c>
      <c r="Y195" s="151" t="s">
        <v>805</v>
      </c>
      <c r="Z195" s="152" t="s">
        <v>1113</v>
      </c>
    </row>
    <row r="196" spans="1:27" s="152" customFormat="1" ht="32.1" customHeight="1" x14ac:dyDescent="0.25">
      <c r="A196" s="146">
        <v>188</v>
      </c>
      <c r="B196" s="147" t="s">
        <v>320</v>
      </c>
      <c r="C196" s="147" t="s">
        <v>322</v>
      </c>
      <c r="D196" s="123">
        <v>25000</v>
      </c>
      <c r="E196" s="123">
        <v>25000</v>
      </c>
      <c r="F196" s="123">
        <v>0</v>
      </c>
      <c r="G196" s="123">
        <f t="shared" si="71"/>
        <v>23522.5</v>
      </c>
      <c r="H196" s="123">
        <f t="shared" si="72"/>
        <v>300000</v>
      </c>
      <c r="I196" s="123">
        <f t="shared" si="73"/>
        <v>17730</v>
      </c>
      <c r="J196" s="123">
        <f t="shared" si="74"/>
        <v>282270</v>
      </c>
      <c r="K196" s="148">
        <f t="shared" si="54"/>
        <v>0</v>
      </c>
      <c r="L196" s="123">
        <v>0</v>
      </c>
      <c r="M196" s="123">
        <f t="shared" si="75"/>
        <v>717.5</v>
      </c>
      <c r="N196" s="123">
        <f t="shared" si="55"/>
        <v>1774.9999999999998</v>
      </c>
      <c r="O196" s="123">
        <f t="shared" ref="O196:O210" si="79">D196*1.1%</f>
        <v>275</v>
      </c>
      <c r="P196" s="123">
        <f t="shared" si="78"/>
        <v>760</v>
      </c>
      <c r="Q196" s="123">
        <f t="shared" si="56"/>
        <v>1772.5000000000002</v>
      </c>
      <c r="R196" s="123">
        <v>0</v>
      </c>
      <c r="S196" s="123">
        <f t="shared" si="57"/>
        <v>1477.5</v>
      </c>
      <c r="T196" s="123">
        <f t="shared" si="58"/>
        <v>1477.5</v>
      </c>
      <c r="U196" s="123">
        <f t="shared" si="76"/>
        <v>3822.5</v>
      </c>
      <c r="V196" s="149">
        <f t="shared" si="60"/>
        <v>23522.5</v>
      </c>
      <c r="W196" s="150">
        <v>42855</v>
      </c>
      <c r="X196" s="150">
        <v>43220</v>
      </c>
      <c r="Y196" s="151" t="s">
        <v>509</v>
      </c>
      <c r="Z196" s="168" t="s">
        <v>1111</v>
      </c>
      <c r="AA196" s="168"/>
    </row>
    <row r="197" spans="1:27" s="152" customFormat="1" ht="32.1" customHeight="1" x14ac:dyDescent="0.25">
      <c r="A197" s="146">
        <v>189</v>
      </c>
      <c r="B197" s="147" t="s">
        <v>793</v>
      </c>
      <c r="C197" s="147" t="s">
        <v>798</v>
      </c>
      <c r="D197" s="123">
        <v>20000</v>
      </c>
      <c r="E197" s="123">
        <v>20000</v>
      </c>
      <c r="F197" s="123">
        <v>0</v>
      </c>
      <c r="G197" s="123">
        <f t="shared" si="71"/>
        <v>18818</v>
      </c>
      <c r="H197" s="123">
        <f t="shared" si="72"/>
        <v>240000</v>
      </c>
      <c r="I197" s="123">
        <f t="shared" si="73"/>
        <v>14184</v>
      </c>
      <c r="J197" s="123">
        <f t="shared" si="74"/>
        <v>225816</v>
      </c>
      <c r="K197" s="148">
        <f t="shared" si="54"/>
        <v>0</v>
      </c>
      <c r="L197" s="123">
        <v>0</v>
      </c>
      <c r="M197" s="123">
        <f t="shared" si="75"/>
        <v>574</v>
      </c>
      <c r="N197" s="123">
        <f t="shared" si="55"/>
        <v>1419.9999999999998</v>
      </c>
      <c r="O197" s="123">
        <f t="shared" si="79"/>
        <v>220.00000000000003</v>
      </c>
      <c r="P197" s="123">
        <f t="shared" si="78"/>
        <v>608</v>
      </c>
      <c r="Q197" s="123">
        <f t="shared" si="56"/>
        <v>1418</v>
      </c>
      <c r="R197" s="123">
        <v>0</v>
      </c>
      <c r="S197" s="123">
        <f t="shared" si="57"/>
        <v>1182</v>
      </c>
      <c r="T197" s="123">
        <f t="shared" si="58"/>
        <v>1182</v>
      </c>
      <c r="U197" s="123">
        <f t="shared" si="76"/>
        <v>3058</v>
      </c>
      <c r="V197" s="149">
        <f t="shared" si="60"/>
        <v>18818</v>
      </c>
      <c r="W197" s="150">
        <v>42917</v>
      </c>
      <c r="X197" s="150">
        <v>43282</v>
      </c>
      <c r="Y197" s="151" t="s">
        <v>806</v>
      </c>
      <c r="Z197" s="168" t="s">
        <v>1111</v>
      </c>
      <c r="AA197" s="168"/>
    </row>
    <row r="198" spans="1:27" s="152" customFormat="1" ht="32.1" customHeight="1" x14ac:dyDescent="0.25">
      <c r="A198" s="146">
        <v>190</v>
      </c>
      <c r="B198" s="147" t="s">
        <v>188</v>
      </c>
      <c r="C198" s="147" t="s">
        <v>28</v>
      </c>
      <c r="D198" s="123">
        <v>25000</v>
      </c>
      <c r="E198" s="123">
        <v>25000</v>
      </c>
      <c r="F198" s="123">
        <v>15000</v>
      </c>
      <c r="G198" s="123">
        <f t="shared" si="71"/>
        <v>23522.5</v>
      </c>
      <c r="H198" s="123">
        <f t="shared" si="72"/>
        <v>300000</v>
      </c>
      <c r="I198" s="123">
        <f t="shared" si="73"/>
        <v>17730</v>
      </c>
      <c r="J198" s="123">
        <f t="shared" si="74"/>
        <v>282270</v>
      </c>
      <c r="K198" s="148">
        <f t="shared" si="54"/>
        <v>0</v>
      </c>
      <c r="L198" s="123">
        <v>0</v>
      </c>
      <c r="M198" s="123">
        <f t="shared" si="75"/>
        <v>717.5</v>
      </c>
      <c r="N198" s="123">
        <f t="shared" si="55"/>
        <v>1774.9999999999998</v>
      </c>
      <c r="O198" s="123">
        <f t="shared" si="79"/>
        <v>275</v>
      </c>
      <c r="P198" s="123">
        <f t="shared" si="78"/>
        <v>760</v>
      </c>
      <c r="Q198" s="123">
        <f t="shared" si="56"/>
        <v>1772.5000000000002</v>
      </c>
      <c r="R198" s="123">
        <v>0</v>
      </c>
      <c r="S198" s="123">
        <f t="shared" si="57"/>
        <v>1477.5</v>
      </c>
      <c r="T198" s="123">
        <f t="shared" si="58"/>
        <v>1477.5</v>
      </c>
      <c r="U198" s="123">
        <f t="shared" si="76"/>
        <v>3822.5</v>
      </c>
      <c r="V198" s="149">
        <f t="shared" si="60"/>
        <v>38522.5</v>
      </c>
      <c r="W198" s="150">
        <v>42826</v>
      </c>
      <c r="X198" s="150">
        <v>43191</v>
      </c>
      <c r="Y198" s="151" t="s">
        <v>681</v>
      </c>
      <c r="Z198" s="152" t="s">
        <v>1113</v>
      </c>
    </row>
    <row r="199" spans="1:27" s="152" customFormat="1" ht="32.1" customHeight="1" x14ac:dyDescent="0.25">
      <c r="A199" s="146">
        <v>191</v>
      </c>
      <c r="B199" s="147" t="s">
        <v>189</v>
      </c>
      <c r="C199" s="147" t="s">
        <v>28</v>
      </c>
      <c r="D199" s="123">
        <v>25000</v>
      </c>
      <c r="E199" s="123">
        <v>25000</v>
      </c>
      <c r="F199" s="123">
        <v>15000</v>
      </c>
      <c r="G199" s="123">
        <f t="shared" si="71"/>
        <v>23522.5</v>
      </c>
      <c r="H199" s="123">
        <f t="shared" si="72"/>
        <v>300000</v>
      </c>
      <c r="I199" s="123">
        <f t="shared" si="73"/>
        <v>17730</v>
      </c>
      <c r="J199" s="123">
        <f t="shared" si="74"/>
        <v>282270</v>
      </c>
      <c r="K199" s="148">
        <f t="shared" si="54"/>
        <v>0</v>
      </c>
      <c r="L199" s="123">
        <v>0</v>
      </c>
      <c r="M199" s="123">
        <f t="shared" si="75"/>
        <v>717.5</v>
      </c>
      <c r="N199" s="123">
        <f t="shared" si="55"/>
        <v>1774.9999999999998</v>
      </c>
      <c r="O199" s="123">
        <f t="shared" si="79"/>
        <v>275</v>
      </c>
      <c r="P199" s="123">
        <f t="shared" si="78"/>
        <v>760</v>
      </c>
      <c r="Q199" s="123">
        <f t="shared" si="56"/>
        <v>1772.5000000000002</v>
      </c>
      <c r="R199" s="123">
        <v>0</v>
      </c>
      <c r="S199" s="123">
        <f t="shared" si="57"/>
        <v>1477.5</v>
      </c>
      <c r="T199" s="123">
        <f t="shared" si="58"/>
        <v>1477.5</v>
      </c>
      <c r="U199" s="123">
        <f t="shared" si="76"/>
        <v>3822.5</v>
      </c>
      <c r="V199" s="149">
        <f t="shared" si="60"/>
        <v>38522.5</v>
      </c>
      <c r="W199" s="150">
        <v>42840</v>
      </c>
      <c r="X199" s="150">
        <v>43205</v>
      </c>
      <c r="Y199" s="151" t="s">
        <v>661</v>
      </c>
      <c r="Z199" s="152" t="s">
        <v>1113</v>
      </c>
    </row>
    <row r="200" spans="1:27" s="152" customFormat="1" ht="32.1" customHeight="1" x14ac:dyDescent="0.25">
      <c r="A200" s="146">
        <v>192</v>
      </c>
      <c r="B200" s="147" t="s">
        <v>83</v>
      </c>
      <c r="C200" s="147" t="s">
        <v>40</v>
      </c>
      <c r="D200" s="123">
        <v>25000</v>
      </c>
      <c r="E200" s="123">
        <v>25000</v>
      </c>
      <c r="F200" s="123">
        <v>15000</v>
      </c>
      <c r="G200" s="123">
        <f t="shared" si="71"/>
        <v>23522.5</v>
      </c>
      <c r="H200" s="123">
        <f t="shared" si="72"/>
        <v>300000</v>
      </c>
      <c r="I200" s="123">
        <f t="shared" si="73"/>
        <v>17730</v>
      </c>
      <c r="J200" s="123">
        <f t="shared" si="74"/>
        <v>282270</v>
      </c>
      <c r="K200" s="148">
        <f t="shared" si="54"/>
        <v>0</v>
      </c>
      <c r="L200" s="123">
        <v>0</v>
      </c>
      <c r="M200" s="123">
        <f t="shared" si="75"/>
        <v>717.5</v>
      </c>
      <c r="N200" s="123">
        <f t="shared" si="55"/>
        <v>1774.9999999999998</v>
      </c>
      <c r="O200" s="123">
        <f t="shared" si="79"/>
        <v>275</v>
      </c>
      <c r="P200" s="123">
        <f t="shared" si="78"/>
        <v>760</v>
      </c>
      <c r="Q200" s="123">
        <f t="shared" si="56"/>
        <v>1772.5000000000002</v>
      </c>
      <c r="R200" s="123">
        <v>0</v>
      </c>
      <c r="S200" s="123">
        <f t="shared" si="57"/>
        <v>1477.5</v>
      </c>
      <c r="T200" s="123">
        <f t="shared" si="58"/>
        <v>1477.5</v>
      </c>
      <c r="U200" s="123">
        <f t="shared" si="76"/>
        <v>3822.5</v>
      </c>
      <c r="V200" s="149">
        <f t="shared" si="60"/>
        <v>38522.5</v>
      </c>
      <c r="W200" s="150">
        <v>42993</v>
      </c>
      <c r="X200" s="150">
        <v>43358</v>
      </c>
      <c r="Y200" s="151" t="s">
        <v>1001</v>
      </c>
      <c r="Z200" s="152" t="s">
        <v>1113</v>
      </c>
    </row>
    <row r="201" spans="1:27" s="152" customFormat="1" ht="32.1" customHeight="1" x14ac:dyDescent="0.25">
      <c r="A201" s="146">
        <v>193</v>
      </c>
      <c r="B201" s="147" t="s">
        <v>968</v>
      </c>
      <c r="C201" s="147" t="s">
        <v>28</v>
      </c>
      <c r="D201" s="123">
        <v>25000</v>
      </c>
      <c r="E201" s="123">
        <v>25000</v>
      </c>
      <c r="F201" s="123">
        <v>15000</v>
      </c>
      <c r="G201" s="123">
        <f t="shared" si="71"/>
        <v>23522.5</v>
      </c>
      <c r="H201" s="123">
        <f t="shared" si="72"/>
        <v>300000</v>
      </c>
      <c r="I201" s="123">
        <f t="shared" si="73"/>
        <v>17730</v>
      </c>
      <c r="J201" s="123">
        <f t="shared" si="74"/>
        <v>282270</v>
      </c>
      <c r="K201" s="148">
        <f t="shared" ref="K201:K264" si="80">IF(J201 &lt;= 416220, 0, IF(AND(J201  &gt;=  416220.01, J201  &lt;= 624329), ((J201  - 416220.01)/12)*0.15, IF(AND(J201  &gt;= 624329.01, J201  &lt;= 867123), (((J201  - 624329.01)*0.2) + 31216)/12, IF(J201 &gt;=867123.01, (((J201  - 867123.01)*0.25)+79776)/12))))</f>
        <v>0</v>
      </c>
      <c r="L201" s="123">
        <v>0</v>
      </c>
      <c r="M201" s="123">
        <f t="shared" si="75"/>
        <v>717.5</v>
      </c>
      <c r="N201" s="123">
        <f t="shared" ref="N201:N264" si="81">D201*7.1%</f>
        <v>1774.9999999999998</v>
      </c>
      <c r="O201" s="123">
        <f t="shared" si="79"/>
        <v>275</v>
      </c>
      <c r="P201" s="123">
        <f t="shared" si="78"/>
        <v>760</v>
      </c>
      <c r="Q201" s="123">
        <f t="shared" ref="Q201:Q264" si="82">D201*7.09%</f>
        <v>1772.5000000000002</v>
      </c>
      <c r="R201" s="123">
        <v>0</v>
      </c>
      <c r="S201" s="123">
        <f t="shared" ref="S201:S264" si="83">+M201+P201+R201</f>
        <v>1477.5</v>
      </c>
      <c r="T201" s="123">
        <f t="shared" ref="T201:T264" si="84">+K201+S201</f>
        <v>1477.5</v>
      </c>
      <c r="U201" s="123">
        <f t="shared" si="76"/>
        <v>3822.5</v>
      </c>
      <c r="V201" s="149">
        <f t="shared" ref="V201:V264" si="85">D201-T201+F201</f>
        <v>38522.5</v>
      </c>
      <c r="W201" s="150">
        <v>42961</v>
      </c>
      <c r="X201" s="150">
        <v>43326</v>
      </c>
      <c r="Y201" s="151" t="s">
        <v>973</v>
      </c>
      <c r="Z201" s="152" t="s">
        <v>1113</v>
      </c>
    </row>
    <row r="202" spans="1:27" s="152" customFormat="1" ht="32.1" customHeight="1" x14ac:dyDescent="0.25">
      <c r="A202" s="146">
        <v>194</v>
      </c>
      <c r="B202" s="147" t="s">
        <v>869</v>
      </c>
      <c r="C202" s="147" t="s">
        <v>409</v>
      </c>
      <c r="D202" s="123">
        <v>25000</v>
      </c>
      <c r="E202" s="123">
        <v>25000</v>
      </c>
      <c r="F202" s="123">
        <v>15000</v>
      </c>
      <c r="G202" s="123">
        <f t="shared" si="71"/>
        <v>23522.5</v>
      </c>
      <c r="H202" s="123">
        <f t="shared" si="72"/>
        <v>300000</v>
      </c>
      <c r="I202" s="123">
        <f t="shared" si="73"/>
        <v>17730</v>
      </c>
      <c r="J202" s="123">
        <f t="shared" si="74"/>
        <v>282270</v>
      </c>
      <c r="K202" s="148">
        <f t="shared" si="80"/>
        <v>0</v>
      </c>
      <c r="L202" s="123">
        <v>0</v>
      </c>
      <c r="M202" s="123">
        <f t="shared" si="75"/>
        <v>717.5</v>
      </c>
      <c r="N202" s="123">
        <f t="shared" si="81"/>
        <v>1774.9999999999998</v>
      </c>
      <c r="O202" s="123">
        <f t="shared" si="79"/>
        <v>275</v>
      </c>
      <c r="P202" s="123">
        <f t="shared" si="78"/>
        <v>760</v>
      </c>
      <c r="Q202" s="123">
        <f t="shared" si="82"/>
        <v>1772.5000000000002</v>
      </c>
      <c r="R202" s="123">
        <v>0</v>
      </c>
      <c r="S202" s="123">
        <f t="shared" si="83"/>
        <v>1477.5</v>
      </c>
      <c r="T202" s="123">
        <f t="shared" si="84"/>
        <v>1477.5</v>
      </c>
      <c r="U202" s="123">
        <f t="shared" si="76"/>
        <v>3822.5</v>
      </c>
      <c r="V202" s="149">
        <f t="shared" si="85"/>
        <v>38522.5</v>
      </c>
      <c r="W202" s="150">
        <v>42948</v>
      </c>
      <c r="X202" s="150">
        <v>43313</v>
      </c>
      <c r="Y202" s="151" t="s">
        <v>873</v>
      </c>
      <c r="Z202" s="152" t="s">
        <v>1113</v>
      </c>
    </row>
    <row r="203" spans="1:27" s="152" customFormat="1" ht="32.1" customHeight="1" x14ac:dyDescent="0.25">
      <c r="A203" s="146">
        <v>195</v>
      </c>
      <c r="B203" s="147" t="s">
        <v>427</v>
      </c>
      <c r="C203" s="147" t="s">
        <v>408</v>
      </c>
      <c r="D203" s="123">
        <v>25000</v>
      </c>
      <c r="E203" s="123">
        <v>25000</v>
      </c>
      <c r="F203" s="123">
        <v>15000</v>
      </c>
      <c r="G203" s="123">
        <f t="shared" si="71"/>
        <v>23522.5</v>
      </c>
      <c r="H203" s="123">
        <f t="shared" si="72"/>
        <v>300000</v>
      </c>
      <c r="I203" s="123">
        <f t="shared" si="73"/>
        <v>17730</v>
      </c>
      <c r="J203" s="123">
        <f t="shared" si="74"/>
        <v>282270</v>
      </c>
      <c r="K203" s="148">
        <f t="shared" si="80"/>
        <v>0</v>
      </c>
      <c r="L203" s="123">
        <v>0</v>
      </c>
      <c r="M203" s="123">
        <f t="shared" si="75"/>
        <v>717.5</v>
      </c>
      <c r="N203" s="123">
        <f t="shared" si="81"/>
        <v>1774.9999999999998</v>
      </c>
      <c r="O203" s="123">
        <f t="shared" si="79"/>
        <v>275</v>
      </c>
      <c r="P203" s="123">
        <f t="shared" si="78"/>
        <v>760</v>
      </c>
      <c r="Q203" s="123">
        <f t="shared" si="82"/>
        <v>1772.5000000000002</v>
      </c>
      <c r="R203" s="123">
        <v>0</v>
      </c>
      <c r="S203" s="123">
        <f t="shared" si="83"/>
        <v>1477.5</v>
      </c>
      <c r="T203" s="123">
        <f t="shared" si="84"/>
        <v>1477.5</v>
      </c>
      <c r="U203" s="123">
        <f t="shared" si="76"/>
        <v>3822.5</v>
      </c>
      <c r="V203" s="149">
        <f t="shared" si="85"/>
        <v>38522.5</v>
      </c>
      <c r="W203" s="150">
        <v>42947</v>
      </c>
      <c r="X203" s="150">
        <v>43312</v>
      </c>
      <c r="Y203" s="151" t="s">
        <v>824</v>
      </c>
      <c r="Z203" s="152" t="s">
        <v>1113</v>
      </c>
    </row>
    <row r="204" spans="1:27" s="152" customFormat="1" ht="32.1" customHeight="1" x14ac:dyDescent="0.25">
      <c r="A204" s="146">
        <v>196</v>
      </c>
      <c r="B204" s="147" t="s">
        <v>395</v>
      </c>
      <c r="C204" s="147" t="s">
        <v>408</v>
      </c>
      <c r="D204" s="123">
        <v>25000</v>
      </c>
      <c r="E204" s="123">
        <v>25000</v>
      </c>
      <c r="F204" s="123">
        <v>15000</v>
      </c>
      <c r="G204" s="123">
        <f t="shared" si="71"/>
        <v>22508.880000000001</v>
      </c>
      <c r="H204" s="123">
        <f t="shared" si="72"/>
        <v>300000</v>
      </c>
      <c r="I204" s="123">
        <f t="shared" si="73"/>
        <v>29893.439999999999</v>
      </c>
      <c r="J204" s="123">
        <f t="shared" si="74"/>
        <v>270106.56</v>
      </c>
      <c r="K204" s="148">
        <f t="shared" si="80"/>
        <v>0</v>
      </c>
      <c r="L204" s="123">
        <v>0</v>
      </c>
      <c r="M204" s="123">
        <f t="shared" si="75"/>
        <v>717.5</v>
      </c>
      <c r="N204" s="123">
        <f t="shared" si="81"/>
        <v>1774.9999999999998</v>
      </c>
      <c r="O204" s="123">
        <f t="shared" si="79"/>
        <v>275</v>
      </c>
      <c r="P204" s="123">
        <f t="shared" si="78"/>
        <v>760</v>
      </c>
      <c r="Q204" s="123">
        <f t="shared" si="82"/>
        <v>1772.5000000000002</v>
      </c>
      <c r="R204" s="123">
        <v>1013.62</v>
      </c>
      <c r="S204" s="123">
        <f t="shared" si="83"/>
        <v>2491.12</v>
      </c>
      <c r="T204" s="123">
        <f t="shared" si="84"/>
        <v>2491.12</v>
      </c>
      <c r="U204" s="123">
        <f t="shared" si="76"/>
        <v>3822.5</v>
      </c>
      <c r="V204" s="149">
        <f t="shared" si="85"/>
        <v>37508.880000000005</v>
      </c>
      <c r="W204" s="150">
        <v>42886</v>
      </c>
      <c r="X204" s="150">
        <v>43251</v>
      </c>
      <c r="Y204" s="151" t="s">
        <v>625</v>
      </c>
      <c r="Z204" s="152" t="s">
        <v>1113</v>
      </c>
    </row>
    <row r="205" spans="1:27" s="152" customFormat="1" ht="32.1" customHeight="1" x14ac:dyDescent="0.25">
      <c r="A205" s="146">
        <v>197</v>
      </c>
      <c r="B205" s="147" t="s">
        <v>396</v>
      </c>
      <c r="C205" s="147" t="s">
        <v>408</v>
      </c>
      <c r="D205" s="123">
        <v>25000</v>
      </c>
      <c r="E205" s="123">
        <v>25000</v>
      </c>
      <c r="F205" s="123">
        <v>15000</v>
      </c>
      <c r="G205" s="123">
        <f t="shared" si="71"/>
        <v>23522.5</v>
      </c>
      <c r="H205" s="123">
        <f t="shared" si="72"/>
        <v>300000</v>
      </c>
      <c r="I205" s="123">
        <f t="shared" si="73"/>
        <v>17730</v>
      </c>
      <c r="J205" s="123">
        <f t="shared" si="74"/>
        <v>282270</v>
      </c>
      <c r="K205" s="148">
        <f t="shared" si="80"/>
        <v>0</v>
      </c>
      <c r="L205" s="123">
        <v>0</v>
      </c>
      <c r="M205" s="123">
        <f t="shared" si="75"/>
        <v>717.5</v>
      </c>
      <c r="N205" s="123">
        <f t="shared" si="81"/>
        <v>1774.9999999999998</v>
      </c>
      <c r="O205" s="123">
        <f t="shared" si="79"/>
        <v>275</v>
      </c>
      <c r="P205" s="123">
        <f t="shared" si="78"/>
        <v>760</v>
      </c>
      <c r="Q205" s="123">
        <f t="shared" si="82"/>
        <v>1772.5000000000002</v>
      </c>
      <c r="R205" s="123">
        <v>0</v>
      </c>
      <c r="S205" s="123">
        <f t="shared" si="83"/>
        <v>1477.5</v>
      </c>
      <c r="T205" s="123">
        <f t="shared" si="84"/>
        <v>1477.5</v>
      </c>
      <c r="U205" s="123">
        <f t="shared" si="76"/>
        <v>3822.5</v>
      </c>
      <c r="V205" s="149">
        <f t="shared" si="85"/>
        <v>38522.5</v>
      </c>
      <c r="W205" s="150">
        <v>42886</v>
      </c>
      <c r="X205" s="150">
        <v>43251</v>
      </c>
      <c r="Y205" s="151" t="s">
        <v>632</v>
      </c>
      <c r="Z205" s="152" t="s">
        <v>1113</v>
      </c>
    </row>
    <row r="206" spans="1:27" s="152" customFormat="1" ht="32.1" customHeight="1" x14ac:dyDescent="0.25">
      <c r="A206" s="146">
        <v>198</v>
      </c>
      <c r="B206" s="147" t="s">
        <v>449</v>
      </c>
      <c r="C206" s="147" t="s">
        <v>977</v>
      </c>
      <c r="D206" s="123">
        <v>40000</v>
      </c>
      <c r="E206" s="123">
        <v>40000</v>
      </c>
      <c r="F206" s="123">
        <v>0</v>
      </c>
      <c r="G206" s="123">
        <f t="shared" si="71"/>
        <v>37636</v>
      </c>
      <c r="H206" s="123">
        <f t="shared" si="72"/>
        <v>480000</v>
      </c>
      <c r="I206" s="123">
        <f t="shared" si="73"/>
        <v>28368</v>
      </c>
      <c r="J206" s="123">
        <f t="shared" si="74"/>
        <v>451632</v>
      </c>
      <c r="K206" s="148">
        <f t="shared" si="80"/>
        <v>442.64987499999989</v>
      </c>
      <c r="L206" s="123">
        <v>0</v>
      </c>
      <c r="M206" s="123">
        <f t="shared" si="75"/>
        <v>1148</v>
      </c>
      <c r="N206" s="123">
        <f t="shared" si="81"/>
        <v>2839.9999999999995</v>
      </c>
      <c r="O206" s="123">
        <f t="shared" si="79"/>
        <v>440.00000000000006</v>
      </c>
      <c r="P206" s="123">
        <f t="shared" si="78"/>
        <v>1216</v>
      </c>
      <c r="Q206" s="123">
        <f t="shared" si="82"/>
        <v>2836</v>
      </c>
      <c r="R206" s="123">
        <v>0</v>
      </c>
      <c r="S206" s="123">
        <f t="shared" si="83"/>
        <v>2364</v>
      </c>
      <c r="T206" s="123">
        <f t="shared" si="84"/>
        <v>2806.6498750000001</v>
      </c>
      <c r="U206" s="123">
        <f t="shared" si="76"/>
        <v>6116</v>
      </c>
      <c r="V206" s="149">
        <f t="shared" si="85"/>
        <v>37193.350124999997</v>
      </c>
      <c r="W206" s="150">
        <v>42948</v>
      </c>
      <c r="X206" s="150">
        <v>43313</v>
      </c>
      <c r="Y206" s="151" t="s">
        <v>978</v>
      </c>
      <c r="Z206" s="152" t="s">
        <v>1113</v>
      </c>
    </row>
    <row r="207" spans="1:27" s="152" customFormat="1" ht="32.1" customHeight="1" x14ac:dyDescent="0.25">
      <c r="A207" s="146">
        <v>199</v>
      </c>
      <c r="B207" s="147" t="s">
        <v>84</v>
      </c>
      <c r="C207" s="147" t="s">
        <v>33</v>
      </c>
      <c r="D207" s="123">
        <v>25000</v>
      </c>
      <c r="E207" s="123">
        <v>25000</v>
      </c>
      <c r="F207" s="123">
        <v>15000</v>
      </c>
      <c r="G207" s="123">
        <f t="shared" si="71"/>
        <v>23522.5</v>
      </c>
      <c r="H207" s="123">
        <f t="shared" si="72"/>
        <v>300000</v>
      </c>
      <c r="I207" s="123">
        <f t="shared" si="73"/>
        <v>17730</v>
      </c>
      <c r="J207" s="123">
        <f t="shared" si="74"/>
        <v>282270</v>
      </c>
      <c r="K207" s="148">
        <f t="shared" si="80"/>
        <v>0</v>
      </c>
      <c r="L207" s="123">
        <v>0</v>
      </c>
      <c r="M207" s="123">
        <f t="shared" si="75"/>
        <v>717.5</v>
      </c>
      <c r="N207" s="123">
        <f t="shared" si="81"/>
        <v>1774.9999999999998</v>
      </c>
      <c r="O207" s="123">
        <f t="shared" si="79"/>
        <v>275</v>
      </c>
      <c r="P207" s="123">
        <f t="shared" si="78"/>
        <v>760</v>
      </c>
      <c r="Q207" s="123">
        <f t="shared" si="82"/>
        <v>1772.5000000000002</v>
      </c>
      <c r="R207" s="123">
        <v>0</v>
      </c>
      <c r="S207" s="123">
        <f t="shared" si="83"/>
        <v>1477.5</v>
      </c>
      <c r="T207" s="123">
        <f t="shared" si="84"/>
        <v>1477.5</v>
      </c>
      <c r="U207" s="123">
        <f t="shared" si="76"/>
        <v>3822.5</v>
      </c>
      <c r="V207" s="149">
        <f t="shared" si="85"/>
        <v>38522.5</v>
      </c>
      <c r="W207" s="150">
        <v>42826</v>
      </c>
      <c r="X207" s="150">
        <v>43191</v>
      </c>
      <c r="Y207" s="151" t="s">
        <v>663</v>
      </c>
      <c r="Z207" s="152" t="s">
        <v>1113</v>
      </c>
    </row>
    <row r="208" spans="1:27" s="152" customFormat="1" ht="32.1" customHeight="1" x14ac:dyDescent="0.25">
      <c r="A208" s="146">
        <v>200</v>
      </c>
      <c r="B208" s="147" t="s">
        <v>224</v>
      </c>
      <c r="C208" s="147" t="s">
        <v>733</v>
      </c>
      <c r="D208" s="123">
        <v>45000</v>
      </c>
      <c r="E208" s="123">
        <v>45000</v>
      </c>
      <c r="F208" s="123">
        <v>0</v>
      </c>
      <c r="G208" s="123">
        <f t="shared" si="71"/>
        <v>42340.5</v>
      </c>
      <c r="H208" s="123">
        <f t="shared" si="72"/>
        <v>540000</v>
      </c>
      <c r="I208" s="123">
        <f t="shared" si="73"/>
        <v>31914</v>
      </c>
      <c r="J208" s="123">
        <f t="shared" si="74"/>
        <v>508086</v>
      </c>
      <c r="K208" s="148">
        <f t="shared" si="80"/>
        <v>1148.3248749999998</v>
      </c>
      <c r="L208" s="123">
        <v>0</v>
      </c>
      <c r="M208" s="123">
        <f t="shared" si="75"/>
        <v>1291.5</v>
      </c>
      <c r="N208" s="123">
        <f t="shared" si="81"/>
        <v>3194.9999999999995</v>
      </c>
      <c r="O208" s="123">
        <f t="shared" si="79"/>
        <v>495.00000000000006</v>
      </c>
      <c r="P208" s="123">
        <f t="shared" si="78"/>
        <v>1368</v>
      </c>
      <c r="Q208" s="123">
        <f t="shared" si="82"/>
        <v>3190.5</v>
      </c>
      <c r="R208" s="123">
        <v>0</v>
      </c>
      <c r="S208" s="123">
        <f t="shared" si="83"/>
        <v>2659.5</v>
      </c>
      <c r="T208" s="123">
        <f t="shared" si="84"/>
        <v>3807.8248749999998</v>
      </c>
      <c r="U208" s="123">
        <f t="shared" si="76"/>
        <v>6880.5</v>
      </c>
      <c r="V208" s="149">
        <f t="shared" si="85"/>
        <v>41192.175125000002</v>
      </c>
      <c r="W208" s="150">
        <v>42851</v>
      </c>
      <c r="X208" s="150">
        <v>43216</v>
      </c>
      <c r="Y208" s="151" t="s">
        <v>287</v>
      </c>
      <c r="Z208" s="152" t="s">
        <v>1113</v>
      </c>
    </row>
    <row r="209" spans="1:26" s="152" customFormat="1" ht="32.1" customHeight="1" x14ac:dyDescent="0.25">
      <c r="A209" s="146">
        <v>201</v>
      </c>
      <c r="B209" s="147" t="s">
        <v>450</v>
      </c>
      <c r="C209" s="147" t="s">
        <v>225</v>
      </c>
      <c r="D209" s="123">
        <v>45000</v>
      </c>
      <c r="E209" s="123">
        <v>45000</v>
      </c>
      <c r="F209" s="123">
        <v>0</v>
      </c>
      <c r="G209" s="123">
        <f t="shared" ref="G209:G240" si="86">D209-S209</f>
        <v>42340.5</v>
      </c>
      <c r="H209" s="123">
        <f t="shared" ref="H209:H240" si="87">D209*12</f>
        <v>540000</v>
      </c>
      <c r="I209" s="123">
        <f t="shared" ref="I209:I240" si="88">S209*12</f>
        <v>31914</v>
      </c>
      <c r="J209" s="123">
        <f t="shared" ref="J209:J240" si="89">H209-I209</f>
        <v>508086</v>
      </c>
      <c r="K209" s="148">
        <f t="shared" si="80"/>
        <v>1148.3248749999998</v>
      </c>
      <c r="L209" s="123">
        <v>0</v>
      </c>
      <c r="M209" s="123">
        <f t="shared" ref="M209:M240" si="90">D209*2.87%</f>
        <v>1291.5</v>
      </c>
      <c r="N209" s="123">
        <f t="shared" si="81"/>
        <v>3194.9999999999995</v>
      </c>
      <c r="O209" s="123">
        <f t="shared" si="79"/>
        <v>495.00000000000006</v>
      </c>
      <c r="P209" s="123">
        <f t="shared" si="78"/>
        <v>1368</v>
      </c>
      <c r="Q209" s="123">
        <f t="shared" si="82"/>
        <v>3190.5</v>
      </c>
      <c r="R209" s="123">
        <v>0</v>
      </c>
      <c r="S209" s="123">
        <f t="shared" si="83"/>
        <v>2659.5</v>
      </c>
      <c r="T209" s="123">
        <f t="shared" si="84"/>
        <v>3807.8248749999998</v>
      </c>
      <c r="U209" s="123">
        <f t="shared" ref="U209:U240" si="91">N209+Q209+O209</f>
        <v>6880.5</v>
      </c>
      <c r="V209" s="149">
        <f t="shared" si="85"/>
        <v>41192.175125000002</v>
      </c>
      <c r="W209" s="150">
        <v>42979</v>
      </c>
      <c r="X209" s="150">
        <v>43344</v>
      </c>
      <c r="Y209" s="151" t="s">
        <v>1034</v>
      </c>
      <c r="Z209" s="152" t="s">
        <v>1113</v>
      </c>
    </row>
    <row r="210" spans="1:26" s="152" customFormat="1" ht="32.1" customHeight="1" x14ac:dyDescent="0.25">
      <c r="A210" s="146">
        <v>202</v>
      </c>
      <c r="B210" s="147" t="s">
        <v>203</v>
      </c>
      <c r="C210" s="147" t="s">
        <v>205</v>
      </c>
      <c r="D210" s="123">
        <v>20000</v>
      </c>
      <c r="E210" s="123">
        <v>20000</v>
      </c>
      <c r="F210" s="123">
        <v>10000</v>
      </c>
      <c r="G210" s="123">
        <f t="shared" si="86"/>
        <v>18818</v>
      </c>
      <c r="H210" s="123">
        <f t="shared" si="87"/>
        <v>240000</v>
      </c>
      <c r="I210" s="123">
        <f t="shared" si="88"/>
        <v>14184</v>
      </c>
      <c r="J210" s="123">
        <f t="shared" si="89"/>
        <v>225816</v>
      </c>
      <c r="K210" s="148">
        <f t="shared" si="80"/>
        <v>0</v>
      </c>
      <c r="L210" s="123">
        <v>0</v>
      </c>
      <c r="M210" s="123">
        <f t="shared" si="90"/>
        <v>574</v>
      </c>
      <c r="N210" s="123">
        <f t="shared" si="81"/>
        <v>1419.9999999999998</v>
      </c>
      <c r="O210" s="123">
        <f t="shared" si="79"/>
        <v>220.00000000000003</v>
      </c>
      <c r="P210" s="123">
        <f t="shared" si="78"/>
        <v>608</v>
      </c>
      <c r="Q210" s="123">
        <f t="shared" si="82"/>
        <v>1418</v>
      </c>
      <c r="R210" s="123">
        <v>0</v>
      </c>
      <c r="S210" s="123">
        <f t="shared" si="83"/>
        <v>1182</v>
      </c>
      <c r="T210" s="123">
        <f t="shared" si="84"/>
        <v>1182</v>
      </c>
      <c r="U210" s="123">
        <f t="shared" si="91"/>
        <v>3058</v>
      </c>
      <c r="V210" s="149">
        <f t="shared" si="85"/>
        <v>28818</v>
      </c>
      <c r="W210" s="150">
        <v>42978</v>
      </c>
      <c r="X210" s="150">
        <v>43343</v>
      </c>
      <c r="Y210" s="151" t="s">
        <v>842</v>
      </c>
      <c r="Z210" s="152" t="s">
        <v>1113</v>
      </c>
    </row>
    <row r="211" spans="1:26" s="152" customFormat="1" ht="32.1" customHeight="1" x14ac:dyDescent="0.25">
      <c r="A211" s="146">
        <v>203</v>
      </c>
      <c r="B211" s="147" t="s">
        <v>458</v>
      </c>
      <c r="C211" s="147" t="s">
        <v>460</v>
      </c>
      <c r="D211" s="123">
        <v>80000</v>
      </c>
      <c r="E211" s="123">
        <v>80000</v>
      </c>
      <c r="F211" s="123">
        <v>0</v>
      </c>
      <c r="G211" s="123">
        <f t="shared" si="86"/>
        <v>75272</v>
      </c>
      <c r="H211" s="123">
        <f t="shared" si="87"/>
        <v>960000</v>
      </c>
      <c r="I211" s="123">
        <f t="shared" si="88"/>
        <v>56736</v>
      </c>
      <c r="J211" s="123">
        <f t="shared" si="89"/>
        <v>903264</v>
      </c>
      <c r="K211" s="148">
        <f t="shared" si="80"/>
        <v>7400.9372916666662</v>
      </c>
      <c r="L211" s="123">
        <v>0</v>
      </c>
      <c r="M211" s="123">
        <f t="shared" si="90"/>
        <v>2296</v>
      </c>
      <c r="N211" s="123">
        <f t="shared" si="81"/>
        <v>5679.9999999999991</v>
      </c>
      <c r="O211" s="123">
        <f>47304*1.1%</f>
        <v>520.34400000000005</v>
      </c>
      <c r="P211" s="123">
        <f t="shared" si="78"/>
        <v>2432</v>
      </c>
      <c r="Q211" s="123">
        <f t="shared" si="82"/>
        <v>5672</v>
      </c>
      <c r="R211" s="123">
        <v>0</v>
      </c>
      <c r="S211" s="123">
        <f t="shared" si="83"/>
        <v>4728</v>
      </c>
      <c r="T211" s="123">
        <f t="shared" si="84"/>
        <v>12128.937291666665</v>
      </c>
      <c r="U211" s="123">
        <f t="shared" si="91"/>
        <v>11872.344000000001</v>
      </c>
      <c r="V211" s="149">
        <f t="shared" si="85"/>
        <v>67871.062708333338</v>
      </c>
      <c r="W211" s="150">
        <v>42948</v>
      </c>
      <c r="X211" s="150">
        <v>43313</v>
      </c>
      <c r="Y211" s="151" t="s">
        <v>949</v>
      </c>
      <c r="Z211" s="152" t="s">
        <v>1113</v>
      </c>
    </row>
    <row r="212" spans="1:26" s="152" customFormat="1" ht="32.1" customHeight="1" x14ac:dyDescent="0.25">
      <c r="A212" s="146">
        <v>204</v>
      </c>
      <c r="B212" s="147" t="s">
        <v>741</v>
      </c>
      <c r="C212" s="147" t="s">
        <v>752</v>
      </c>
      <c r="D212" s="123">
        <v>30000</v>
      </c>
      <c r="E212" s="123">
        <v>30000</v>
      </c>
      <c r="F212" s="123">
        <v>20000</v>
      </c>
      <c r="G212" s="123">
        <f t="shared" si="86"/>
        <v>28227</v>
      </c>
      <c r="H212" s="123">
        <f t="shared" si="87"/>
        <v>360000</v>
      </c>
      <c r="I212" s="123">
        <f t="shared" si="88"/>
        <v>21276</v>
      </c>
      <c r="J212" s="123">
        <f t="shared" si="89"/>
        <v>338724</v>
      </c>
      <c r="K212" s="148">
        <f t="shared" si="80"/>
        <v>0</v>
      </c>
      <c r="L212" s="123">
        <v>0</v>
      </c>
      <c r="M212" s="123">
        <f t="shared" si="90"/>
        <v>861</v>
      </c>
      <c r="N212" s="123">
        <f t="shared" si="81"/>
        <v>2130</v>
      </c>
      <c r="O212" s="123">
        <f>D212*1.1%</f>
        <v>330.00000000000006</v>
      </c>
      <c r="P212" s="123">
        <f t="shared" si="78"/>
        <v>912</v>
      </c>
      <c r="Q212" s="123">
        <f t="shared" si="82"/>
        <v>2127</v>
      </c>
      <c r="R212" s="123">
        <v>0</v>
      </c>
      <c r="S212" s="123">
        <f t="shared" si="83"/>
        <v>1773</v>
      </c>
      <c r="T212" s="123">
        <f t="shared" si="84"/>
        <v>1773</v>
      </c>
      <c r="U212" s="123">
        <f t="shared" si="91"/>
        <v>4587</v>
      </c>
      <c r="V212" s="149">
        <f t="shared" si="85"/>
        <v>48227</v>
      </c>
      <c r="W212" s="150">
        <v>42840</v>
      </c>
      <c r="X212" s="150">
        <v>43205</v>
      </c>
      <c r="Y212" s="151" t="s">
        <v>759</v>
      </c>
      <c r="Z212" s="152" t="s">
        <v>1113</v>
      </c>
    </row>
    <row r="213" spans="1:26" s="152" customFormat="1" ht="32.1" customHeight="1" x14ac:dyDescent="0.25">
      <c r="A213" s="146">
        <v>205</v>
      </c>
      <c r="B213" s="147" t="s">
        <v>226</v>
      </c>
      <c r="C213" s="147" t="s">
        <v>227</v>
      </c>
      <c r="D213" s="123">
        <v>60000</v>
      </c>
      <c r="E213" s="123">
        <v>60000</v>
      </c>
      <c r="F213" s="123">
        <v>0</v>
      </c>
      <c r="G213" s="123">
        <f t="shared" si="86"/>
        <v>55440.38</v>
      </c>
      <c r="H213" s="123">
        <f t="shared" si="87"/>
        <v>720000</v>
      </c>
      <c r="I213" s="123">
        <f t="shared" si="88"/>
        <v>54715.44</v>
      </c>
      <c r="J213" s="123">
        <f t="shared" si="89"/>
        <v>665284.56000000006</v>
      </c>
      <c r="K213" s="148">
        <f t="shared" si="80"/>
        <v>3283.9258333333341</v>
      </c>
      <c r="L213" s="123">
        <v>0</v>
      </c>
      <c r="M213" s="123">
        <f t="shared" si="90"/>
        <v>1722</v>
      </c>
      <c r="N213" s="123">
        <f t="shared" si="81"/>
        <v>4260</v>
      </c>
      <c r="O213" s="123">
        <f>47304*1.1%</f>
        <v>520.34400000000005</v>
      </c>
      <c r="P213" s="123">
        <f t="shared" si="78"/>
        <v>1824</v>
      </c>
      <c r="Q213" s="123">
        <f t="shared" si="82"/>
        <v>4254</v>
      </c>
      <c r="R213" s="123">
        <v>1013.62</v>
      </c>
      <c r="S213" s="123">
        <f t="shared" si="83"/>
        <v>4559.62</v>
      </c>
      <c r="T213" s="123">
        <f t="shared" si="84"/>
        <v>7843.5458333333336</v>
      </c>
      <c r="U213" s="123">
        <f t="shared" si="91"/>
        <v>9034.344000000001</v>
      </c>
      <c r="V213" s="149">
        <f t="shared" si="85"/>
        <v>52156.454166666663</v>
      </c>
      <c r="W213" s="150">
        <v>42864</v>
      </c>
      <c r="X213" s="150">
        <v>43229</v>
      </c>
      <c r="Y213" s="151" t="s">
        <v>593</v>
      </c>
      <c r="Z213" s="152" t="s">
        <v>1113</v>
      </c>
    </row>
    <row r="214" spans="1:26" s="152" customFormat="1" ht="32.1" customHeight="1" x14ac:dyDescent="0.25">
      <c r="A214" s="146">
        <v>206</v>
      </c>
      <c r="B214" s="147" t="s">
        <v>428</v>
      </c>
      <c r="C214" s="147" t="s">
        <v>55</v>
      </c>
      <c r="D214" s="123">
        <v>25000</v>
      </c>
      <c r="E214" s="123">
        <v>25000</v>
      </c>
      <c r="F214" s="123">
        <v>15000</v>
      </c>
      <c r="G214" s="123">
        <f t="shared" si="86"/>
        <v>23522.5</v>
      </c>
      <c r="H214" s="123">
        <f t="shared" si="87"/>
        <v>300000</v>
      </c>
      <c r="I214" s="123">
        <f t="shared" si="88"/>
        <v>17730</v>
      </c>
      <c r="J214" s="123">
        <f t="shared" si="89"/>
        <v>282270</v>
      </c>
      <c r="K214" s="148">
        <f t="shared" si="80"/>
        <v>0</v>
      </c>
      <c r="L214" s="123">
        <v>0</v>
      </c>
      <c r="M214" s="123">
        <f t="shared" si="90"/>
        <v>717.5</v>
      </c>
      <c r="N214" s="123">
        <f t="shared" si="81"/>
        <v>1774.9999999999998</v>
      </c>
      <c r="O214" s="123">
        <f>D214*1.1%</f>
        <v>275</v>
      </c>
      <c r="P214" s="123">
        <f t="shared" si="78"/>
        <v>760</v>
      </c>
      <c r="Q214" s="123">
        <f t="shared" si="82"/>
        <v>1772.5000000000002</v>
      </c>
      <c r="R214" s="123">
        <v>0</v>
      </c>
      <c r="S214" s="123">
        <f t="shared" si="83"/>
        <v>1477.5</v>
      </c>
      <c r="T214" s="123">
        <f t="shared" si="84"/>
        <v>1477.5</v>
      </c>
      <c r="U214" s="123">
        <f t="shared" si="91"/>
        <v>3822.5</v>
      </c>
      <c r="V214" s="149">
        <f t="shared" si="85"/>
        <v>38522.5</v>
      </c>
      <c r="W214" s="150">
        <v>43101</v>
      </c>
      <c r="X214" s="150">
        <v>43465</v>
      </c>
      <c r="Y214" s="151" t="s">
        <v>988</v>
      </c>
      <c r="Z214" s="152" t="s">
        <v>1113</v>
      </c>
    </row>
    <row r="215" spans="1:26" s="152" customFormat="1" ht="32.1" customHeight="1" x14ac:dyDescent="0.25">
      <c r="A215" s="146">
        <v>207</v>
      </c>
      <c r="B215" s="147" t="s">
        <v>397</v>
      </c>
      <c r="C215" s="147" t="s">
        <v>408</v>
      </c>
      <c r="D215" s="123">
        <v>25000</v>
      </c>
      <c r="E215" s="123">
        <v>25000</v>
      </c>
      <c r="F215" s="123">
        <v>15000</v>
      </c>
      <c r="G215" s="123">
        <f t="shared" si="86"/>
        <v>23522.5</v>
      </c>
      <c r="H215" s="123">
        <f t="shared" si="87"/>
        <v>300000</v>
      </c>
      <c r="I215" s="123">
        <f t="shared" si="88"/>
        <v>17730</v>
      </c>
      <c r="J215" s="123">
        <f t="shared" si="89"/>
        <v>282270</v>
      </c>
      <c r="K215" s="148">
        <f t="shared" si="80"/>
        <v>0</v>
      </c>
      <c r="L215" s="123">
        <v>0</v>
      </c>
      <c r="M215" s="123">
        <f t="shared" si="90"/>
        <v>717.5</v>
      </c>
      <c r="N215" s="123">
        <f t="shared" si="81"/>
        <v>1774.9999999999998</v>
      </c>
      <c r="O215" s="123">
        <f>D215*1.1%</f>
        <v>275</v>
      </c>
      <c r="P215" s="123">
        <f t="shared" si="78"/>
        <v>760</v>
      </c>
      <c r="Q215" s="123">
        <f t="shared" si="82"/>
        <v>1772.5000000000002</v>
      </c>
      <c r="R215" s="123">
        <v>0</v>
      </c>
      <c r="S215" s="123">
        <f t="shared" si="83"/>
        <v>1477.5</v>
      </c>
      <c r="T215" s="123">
        <f t="shared" si="84"/>
        <v>1477.5</v>
      </c>
      <c r="U215" s="123">
        <f t="shared" si="91"/>
        <v>3822.5</v>
      </c>
      <c r="V215" s="149">
        <f t="shared" si="85"/>
        <v>38522.5</v>
      </c>
      <c r="W215" s="150">
        <v>42886</v>
      </c>
      <c r="X215" s="150">
        <v>43251</v>
      </c>
      <c r="Y215" s="151" t="s">
        <v>626</v>
      </c>
      <c r="Z215" s="152" t="s">
        <v>1113</v>
      </c>
    </row>
    <row r="216" spans="1:26" s="152" customFormat="1" ht="32.1" customHeight="1" x14ac:dyDescent="0.25">
      <c r="A216" s="146">
        <v>208</v>
      </c>
      <c r="B216" s="147" t="s">
        <v>312</v>
      </c>
      <c r="C216" s="147" t="s">
        <v>313</v>
      </c>
      <c r="D216" s="123">
        <v>110000</v>
      </c>
      <c r="E216" s="123">
        <v>110000</v>
      </c>
      <c r="F216" s="123">
        <v>0</v>
      </c>
      <c r="G216" s="123">
        <f t="shared" si="86"/>
        <v>103499</v>
      </c>
      <c r="H216" s="123">
        <f t="shared" si="87"/>
        <v>1320000</v>
      </c>
      <c r="I216" s="123">
        <f t="shared" si="88"/>
        <v>78012</v>
      </c>
      <c r="J216" s="123">
        <f t="shared" si="89"/>
        <v>1241988</v>
      </c>
      <c r="K216" s="148">
        <f t="shared" si="80"/>
        <v>14457.687291666667</v>
      </c>
      <c r="L216" s="123">
        <v>0</v>
      </c>
      <c r="M216" s="123">
        <f t="shared" si="90"/>
        <v>3157</v>
      </c>
      <c r="N216" s="123">
        <f t="shared" si="81"/>
        <v>7809.9999999999991</v>
      </c>
      <c r="O216" s="123">
        <f>47304*1.1%</f>
        <v>520.34400000000005</v>
      </c>
      <c r="P216" s="123">
        <f t="shared" si="78"/>
        <v>3344</v>
      </c>
      <c r="Q216" s="123">
        <f t="shared" si="82"/>
        <v>7799.0000000000009</v>
      </c>
      <c r="R216" s="123">
        <v>0</v>
      </c>
      <c r="S216" s="123">
        <f t="shared" si="83"/>
        <v>6501</v>
      </c>
      <c r="T216" s="123">
        <f t="shared" si="84"/>
        <v>20958.687291666669</v>
      </c>
      <c r="U216" s="123">
        <f t="shared" si="91"/>
        <v>16129.344000000001</v>
      </c>
      <c r="V216" s="149">
        <f t="shared" si="85"/>
        <v>89041.312708333338</v>
      </c>
      <c r="W216" s="150">
        <v>42855</v>
      </c>
      <c r="X216" s="150">
        <v>43220</v>
      </c>
      <c r="Y216" s="151" t="s">
        <v>562</v>
      </c>
      <c r="Z216" s="152" t="s">
        <v>1113</v>
      </c>
    </row>
    <row r="217" spans="1:26" s="152" customFormat="1" ht="32.1" customHeight="1" x14ac:dyDescent="0.25">
      <c r="A217" s="146">
        <v>209</v>
      </c>
      <c r="B217" s="147" t="s">
        <v>262</v>
      </c>
      <c r="C217" s="147" t="s">
        <v>33</v>
      </c>
      <c r="D217" s="123">
        <v>25000</v>
      </c>
      <c r="E217" s="123">
        <v>25000</v>
      </c>
      <c r="F217" s="123">
        <v>15000</v>
      </c>
      <c r="G217" s="123">
        <f t="shared" si="86"/>
        <v>23522.5</v>
      </c>
      <c r="H217" s="123">
        <f t="shared" si="87"/>
        <v>300000</v>
      </c>
      <c r="I217" s="123">
        <f t="shared" si="88"/>
        <v>17730</v>
      </c>
      <c r="J217" s="123">
        <f t="shared" si="89"/>
        <v>282270</v>
      </c>
      <c r="K217" s="148">
        <f t="shared" si="80"/>
        <v>0</v>
      </c>
      <c r="L217" s="123">
        <v>0</v>
      </c>
      <c r="M217" s="123">
        <f t="shared" si="90"/>
        <v>717.5</v>
      </c>
      <c r="N217" s="123">
        <f t="shared" si="81"/>
        <v>1774.9999999999998</v>
      </c>
      <c r="O217" s="123">
        <f>D217*1.1%</f>
        <v>275</v>
      </c>
      <c r="P217" s="123">
        <f t="shared" si="78"/>
        <v>760</v>
      </c>
      <c r="Q217" s="123">
        <f t="shared" si="82"/>
        <v>1772.5000000000002</v>
      </c>
      <c r="R217" s="123">
        <v>0</v>
      </c>
      <c r="S217" s="123">
        <f t="shared" si="83"/>
        <v>1477.5</v>
      </c>
      <c r="T217" s="123">
        <f t="shared" si="84"/>
        <v>1477.5</v>
      </c>
      <c r="U217" s="123">
        <f t="shared" si="91"/>
        <v>3822.5</v>
      </c>
      <c r="V217" s="149">
        <f t="shared" si="85"/>
        <v>38522.5</v>
      </c>
      <c r="W217" s="150">
        <v>42917</v>
      </c>
      <c r="X217" s="150">
        <v>43281</v>
      </c>
      <c r="Y217" s="151" t="s">
        <v>696</v>
      </c>
      <c r="Z217" s="152" t="s">
        <v>1113</v>
      </c>
    </row>
    <row r="218" spans="1:26" s="152" customFormat="1" ht="32.1" customHeight="1" x14ac:dyDescent="0.25">
      <c r="A218" s="146">
        <v>210</v>
      </c>
      <c r="B218" s="147" t="s">
        <v>372</v>
      </c>
      <c r="C218" s="147" t="s">
        <v>313</v>
      </c>
      <c r="D218" s="123">
        <v>50000</v>
      </c>
      <c r="E218" s="123">
        <v>50000</v>
      </c>
      <c r="F218" s="123">
        <v>20000</v>
      </c>
      <c r="G218" s="123">
        <f t="shared" si="86"/>
        <v>47045</v>
      </c>
      <c r="H218" s="123">
        <f t="shared" si="87"/>
        <v>600000</v>
      </c>
      <c r="I218" s="123">
        <f t="shared" si="88"/>
        <v>35460</v>
      </c>
      <c r="J218" s="123">
        <f t="shared" si="89"/>
        <v>564540</v>
      </c>
      <c r="K218" s="148">
        <f t="shared" si="80"/>
        <v>1853.999875</v>
      </c>
      <c r="L218" s="123">
        <v>0</v>
      </c>
      <c r="M218" s="123">
        <f t="shared" si="90"/>
        <v>1435</v>
      </c>
      <c r="N218" s="123">
        <f t="shared" si="81"/>
        <v>3549.9999999999995</v>
      </c>
      <c r="O218" s="123">
        <f>47304*1.1%</f>
        <v>520.34400000000005</v>
      </c>
      <c r="P218" s="123">
        <f t="shared" si="78"/>
        <v>1520</v>
      </c>
      <c r="Q218" s="123">
        <f t="shared" si="82"/>
        <v>3545.0000000000005</v>
      </c>
      <c r="R218" s="123">
        <v>0</v>
      </c>
      <c r="S218" s="123">
        <f t="shared" si="83"/>
        <v>2955</v>
      </c>
      <c r="T218" s="123">
        <f t="shared" si="84"/>
        <v>4808.9998749999995</v>
      </c>
      <c r="U218" s="123">
        <f t="shared" si="91"/>
        <v>7615.3440000000001</v>
      </c>
      <c r="V218" s="149">
        <f t="shared" si="85"/>
        <v>65191.000124999999</v>
      </c>
      <c r="W218" s="150">
        <v>42855</v>
      </c>
      <c r="X218" s="150">
        <v>43220</v>
      </c>
      <c r="Y218" s="151" t="s">
        <v>572</v>
      </c>
      <c r="Z218" s="152" t="s">
        <v>1113</v>
      </c>
    </row>
    <row r="219" spans="1:26" s="152" customFormat="1" ht="32.1" customHeight="1" x14ac:dyDescent="0.25">
      <c r="A219" s="146">
        <v>211</v>
      </c>
      <c r="B219" s="147" t="s">
        <v>232</v>
      </c>
      <c r="C219" s="147" t="s">
        <v>233</v>
      </c>
      <c r="D219" s="123">
        <v>20000</v>
      </c>
      <c r="E219" s="123">
        <v>20000</v>
      </c>
      <c r="F219" s="123">
        <v>10000</v>
      </c>
      <c r="G219" s="123">
        <f t="shared" si="86"/>
        <v>18818</v>
      </c>
      <c r="H219" s="123">
        <f t="shared" si="87"/>
        <v>240000</v>
      </c>
      <c r="I219" s="123">
        <f t="shared" si="88"/>
        <v>14184</v>
      </c>
      <c r="J219" s="123">
        <f t="shared" si="89"/>
        <v>225816</v>
      </c>
      <c r="K219" s="148">
        <f t="shared" si="80"/>
        <v>0</v>
      </c>
      <c r="L219" s="123">
        <v>0</v>
      </c>
      <c r="M219" s="123">
        <f t="shared" si="90"/>
        <v>574</v>
      </c>
      <c r="N219" s="123">
        <f t="shared" si="81"/>
        <v>1419.9999999999998</v>
      </c>
      <c r="O219" s="123">
        <f>D219*1.1%</f>
        <v>220.00000000000003</v>
      </c>
      <c r="P219" s="123">
        <f t="shared" ref="P219:P250" si="92">D219*3.04%</f>
        <v>608</v>
      </c>
      <c r="Q219" s="123">
        <f t="shared" si="82"/>
        <v>1418</v>
      </c>
      <c r="R219" s="123">
        <v>0</v>
      </c>
      <c r="S219" s="123">
        <f t="shared" si="83"/>
        <v>1182</v>
      </c>
      <c r="T219" s="123">
        <f t="shared" si="84"/>
        <v>1182</v>
      </c>
      <c r="U219" s="123">
        <f t="shared" si="91"/>
        <v>3058</v>
      </c>
      <c r="V219" s="149">
        <f t="shared" si="85"/>
        <v>28818</v>
      </c>
      <c r="W219" s="150">
        <v>43055</v>
      </c>
      <c r="X219" s="150">
        <v>43420</v>
      </c>
      <c r="Y219" s="151" t="s">
        <v>1022</v>
      </c>
      <c r="Z219" s="152" t="s">
        <v>1113</v>
      </c>
    </row>
    <row r="220" spans="1:26" s="152" customFormat="1" ht="32.1" customHeight="1" x14ac:dyDescent="0.25">
      <c r="A220" s="146">
        <v>212</v>
      </c>
      <c r="B220" s="147" t="s">
        <v>361</v>
      </c>
      <c r="C220" s="147" t="s">
        <v>367</v>
      </c>
      <c r="D220" s="123">
        <v>25000</v>
      </c>
      <c r="E220" s="123">
        <v>25000</v>
      </c>
      <c r="F220" s="123">
        <v>15000</v>
      </c>
      <c r="G220" s="123">
        <f t="shared" si="86"/>
        <v>23522.5</v>
      </c>
      <c r="H220" s="123">
        <f t="shared" si="87"/>
        <v>300000</v>
      </c>
      <c r="I220" s="123">
        <f t="shared" si="88"/>
        <v>17730</v>
      </c>
      <c r="J220" s="123">
        <f t="shared" si="89"/>
        <v>282270</v>
      </c>
      <c r="K220" s="148">
        <f t="shared" si="80"/>
        <v>0</v>
      </c>
      <c r="L220" s="123">
        <v>0</v>
      </c>
      <c r="M220" s="123">
        <f t="shared" si="90"/>
        <v>717.5</v>
      </c>
      <c r="N220" s="123">
        <f t="shared" si="81"/>
        <v>1774.9999999999998</v>
      </c>
      <c r="O220" s="123">
        <f>D220*1.1%</f>
        <v>275</v>
      </c>
      <c r="P220" s="123">
        <f t="shared" si="92"/>
        <v>760</v>
      </c>
      <c r="Q220" s="123">
        <f t="shared" si="82"/>
        <v>1772.5000000000002</v>
      </c>
      <c r="R220" s="123">
        <v>0</v>
      </c>
      <c r="S220" s="123">
        <f t="shared" si="83"/>
        <v>1477.5</v>
      </c>
      <c r="T220" s="123">
        <f t="shared" si="84"/>
        <v>1477.5</v>
      </c>
      <c r="U220" s="123">
        <f t="shared" si="91"/>
        <v>3822.5</v>
      </c>
      <c r="V220" s="149">
        <f t="shared" si="85"/>
        <v>38522.5</v>
      </c>
      <c r="W220" s="150">
        <v>42855</v>
      </c>
      <c r="X220" s="150">
        <v>43220</v>
      </c>
      <c r="Y220" s="151" t="s">
        <v>718</v>
      </c>
      <c r="Z220" s="152" t="s">
        <v>1113</v>
      </c>
    </row>
    <row r="221" spans="1:26" s="152" customFormat="1" ht="32.1" customHeight="1" x14ac:dyDescent="0.25">
      <c r="A221" s="146">
        <v>213</v>
      </c>
      <c r="B221" s="147" t="s">
        <v>321</v>
      </c>
      <c r="C221" s="147" t="s">
        <v>313</v>
      </c>
      <c r="D221" s="123">
        <v>50000</v>
      </c>
      <c r="E221" s="123">
        <v>50000</v>
      </c>
      <c r="F221" s="123">
        <v>20000</v>
      </c>
      <c r="G221" s="123">
        <f t="shared" si="86"/>
        <v>47045</v>
      </c>
      <c r="H221" s="123">
        <f t="shared" si="87"/>
        <v>600000</v>
      </c>
      <c r="I221" s="123">
        <f t="shared" si="88"/>
        <v>35460</v>
      </c>
      <c r="J221" s="123">
        <f t="shared" si="89"/>
        <v>564540</v>
      </c>
      <c r="K221" s="148">
        <f t="shared" si="80"/>
        <v>1853.999875</v>
      </c>
      <c r="L221" s="123">
        <v>0</v>
      </c>
      <c r="M221" s="123">
        <f t="shared" si="90"/>
        <v>1435</v>
      </c>
      <c r="N221" s="123">
        <f t="shared" si="81"/>
        <v>3549.9999999999995</v>
      </c>
      <c r="O221" s="123">
        <f>47304*1.1%</f>
        <v>520.34400000000005</v>
      </c>
      <c r="P221" s="123">
        <f t="shared" si="92"/>
        <v>1520</v>
      </c>
      <c r="Q221" s="123">
        <f t="shared" si="82"/>
        <v>3545.0000000000005</v>
      </c>
      <c r="R221" s="123">
        <v>0</v>
      </c>
      <c r="S221" s="123">
        <f t="shared" si="83"/>
        <v>2955</v>
      </c>
      <c r="T221" s="123">
        <f t="shared" si="84"/>
        <v>4808.9998749999995</v>
      </c>
      <c r="U221" s="123">
        <f t="shared" si="91"/>
        <v>7615.3440000000001</v>
      </c>
      <c r="V221" s="149">
        <f t="shared" si="85"/>
        <v>65191.000124999999</v>
      </c>
      <c r="W221" s="150">
        <v>42855</v>
      </c>
      <c r="X221" s="150">
        <v>43220</v>
      </c>
      <c r="Y221" s="151" t="s">
        <v>578</v>
      </c>
      <c r="Z221" s="152" t="s">
        <v>1113</v>
      </c>
    </row>
    <row r="222" spans="1:26" s="152" customFormat="1" ht="32.1" customHeight="1" x14ac:dyDescent="0.25">
      <c r="A222" s="146">
        <v>214</v>
      </c>
      <c r="B222" s="147" t="s">
        <v>85</v>
      </c>
      <c r="C222" s="147" t="s">
        <v>86</v>
      </c>
      <c r="D222" s="123">
        <v>20000</v>
      </c>
      <c r="E222" s="123">
        <v>20000</v>
      </c>
      <c r="F222" s="123">
        <v>10000</v>
      </c>
      <c r="G222" s="123">
        <f t="shared" si="86"/>
        <v>18818</v>
      </c>
      <c r="H222" s="123">
        <f t="shared" si="87"/>
        <v>240000</v>
      </c>
      <c r="I222" s="123">
        <f t="shared" si="88"/>
        <v>14184</v>
      </c>
      <c r="J222" s="123">
        <f t="shared" si="89"/>
        <v>225816</v>
      </c>
      <c r="K222" s="148">
        <f t="shared" si="80"/>
        <v>0</v>
      </c>
      <c r="L222" s="123">
        <v>0</v>
      </c>
      <c r="M222" s="123">
        <f t="shared" si="90"/>
        <v>574</v>
      </c>
      <c r="N222" s="123">
        <f t="shared" si="81"/>
        <v>1419.9999999999998</v>
      </c>
      <c r="O222" s="123">
        <f t="shared" ref="O222:O230" si="93">D222*1.1%</f>
        <v>220.00000000000003</v>
      </c>
      <c r="P222" s="123">
        <f t="shared" si="92"/>
        <v>608</v>
      </c>
      <c r="Q222" s="123">
        <f t="shared" si="82"/>
        <v>1418</v>
      </c>
      <c r="R222" s="123">
        <v>0</v>
      </c>
      <c r="S222" s="123">
        <f t="shared" si="83"/>
        <v>1182</v>
      </c>
      <c r="T222" s="123">
        <f t="shared" si="84"/>
        <v>1182</v>
      </c>
      <c r="U222" s="123">
        <f t="shared" si="91"/>
        <v>3058</v>
      </c>
      <c r="V222" s="149">
        <f t="shared" si="85"/>
        <v>28818</v>
      </c>
      <c r="W222" s="150">
        <v>43070</v>
      </c>
      <c r="X222" s="150">
        <v>43435</v>
      </c>
      <c r="Y222" s="151" t="s">
        <v>1024</v>
      </c>
      <c r="Z222" s="152" t="s">
        <v>1113</v>
      </c>
    </row>
    <row r="223" spans="1:26" s="152" customFormat="1" ht="32.1" customHeight="1" x14ac:dyDescent="0.25">
      <c r="A223" s="146">
        <v>215</v>
      </c>
      <c r="B223" s="147" t="s">
        <v>398</v>
      </c>
      <c r="C223" s="147" t="s">
        <v>408</v>
      </c>
      <c r="D223" s="123">
        <v>25000</v>
      </c>
      <c r="E223" s="123">
        <v>25000</v>
      </c>
      <c r="F223" s="123">
        <v>15000</v>
      </c>
      <c r="G223" s="123">
        <f t="shared" si="86"/>
        <v>23522.5</v>
      </c>
      <c r="H223" s="123">
        <f t="shared" si="87"/>
        <v>300000</v>
      </c>
      <c r="I223" s="123">
        <f t="shared" si="88"/>
        <v>17730</v>
      </c>
      <c r="J223" s="123">
        <f t="shared" si="89"/>
        <v>282270</v>
      </c>
      <c r="K223" s="148">
        <f t="shared" si="80"/>
        <v>0</v>
      </c>
      <c r="L223" s="123">
        <v>0</v>
      </c>
      <c r="M223" s="123">
        <f t="shared" si="90"/>
        <v>717.5</v>
      </c>
      <c r="N223" s="123">
        <f t="shared" si="81"/>
        <v>1774.9999999999998</v>
      </c>
      <c r="O223" s="123">
        <f t="shared" si="93"/>
        <v>275</v>
      </c>
      <c r="P223" s="123">
        <f t="shared" si="92"/>
        <v>760</v>
      </c>
      <c r="Q223" s="123">
        <f t="shared" si="82"/>
        <v>1772.5000000000002</v>
      </c>
      <c r="R223" s="123">
        <v>0</v>
      </c>
      <c r="S223" s="123">
        <f t="shared" si="83"/>
        <v>1477.5</v>
      </c>
      <c r="T223" s="123">
        <f t="shared" si="84"/>
        <v>1477.5</v>
      </c>
      <c r="U223" s="123">
        <f t="shared" si="91"/>
        <v>3822.5</v>
      </c>
      <c r="V223" s="149">
        <f t="shared" si="85"/>
        <v>38522.5</v>
      </c>
      <c r="W223" s="150">
        <v>42886</v>
      </c>
      <c r="X223" s="150">
        <v>43251</v>
      </c>
      <c r="Y223" s="151" t="s">
        <v>611</v>
      </c>
      <c r="Z223" s="152" t="s">
        <v>1113</v>
      </c>
    </row>
    <row r="224" spans="1:26" s="152" customFormat="1" ht="32.1" customHeight="1" x14ac:dyDescent="0.25">
      <c r="A224" s="146">
        <v>216</v>
      </c>
      <c r="B224" s="147" t="s">
        <v>776</v>
      </c>
      <c r="C224" s="147" t="s">
        <v>778</v>
      </c>
      <c r="D224" s="123">
        <v>20000</v>
      </c>
      <c r="E224" s="123">
        <v>20000</v>
      </c>
      <c r="F224" s="123">
        <v>10000</v>
      </c>
      <c r="G224" s="123">
        <f t="shared" si="86"/>
        <v>18818</v>
      </c>
      <c r="H224" s="123">
        <f t="shared" si="87"/>
        <v>240000</v>
      </c>
      <c r="I224" s="123">
        <f t="shared" si="88"/>
        <v>14184</v>
      </c>
      <c r="J224" s="123">
        <f t="shared" si="89"/>
        <v>225816</v>
      </c>
      <c r="K224" s="148">
        <f t="shared" si="80"/>
        <v>0</v>
      </c>
      <c r="L224" s="123">
        <v>0</v>
      </c>
      <c r="M224" s="123">
        <f t="shared" si="90"/>
        <v>574</v>
      </c>
      <c r="N224" s="123">
        <f t="shared" si="81"/>
        <v>1419.9999999999998</v>
      </c>
      <c r="O224" s="123">
        <f t="shared" si="93"/>
        <v>220.00000000000003</v>
      </c>
      <c r="P224" s="123">
        <f t="shared" si="92"/>
        <v>608</v>
      </c>
      <c r="Q224" s="123">
        <f t="shared" si="82"/>
        <v>1418</v>
      </c>
      <c r="R224" s="123">
        <v>0</v>
      </c>
      <c r="S224" s="123">
        <f t="shared" si="83"/>
        <v>1182</v>
      </c>
      <c r="T224" s="123">
        <f t="shared" si="84"/>
        <v>1182</v>
      </c>
      <c r="U224" s="123">
        <f t="shared" si="91"/>
        <v>3058</v>
      </c>
      <c r="V224" s="149">
        <f t="shared" si="85"/>
        <v>28818</v>
      </c>
      <c r="W224" s="150">
        <v>42887</v>
      </c>
      <c r="X224" s="150">
        <v>43252</v>
      </c>
      <c r="Y224" s="151" t="s">
        <v>780</v>
      </c>
      <c r="Z224" s="152" t="s">
        <v>1113</v>
      </c>
    </row>
    <row r="225" spans="1:27" s="152" customFormat="1" ht="32.1" customHeight="1" x14ac:dyDescent="0.25">
      <c r="A225" s="146">
        <v>217</v>
      </c>
      <c r="B225" s="147" t="s">
        <v>742</v>
      </c>
      <c r="C225" s="147" t="s">
        <v>409</v>
      </c>
      <c r="D225" s="123">
        <v>25000</v>
      </c>
      <c r="E225" s="123">
        <v>25000</v>
      </c>
      <c r="F225" s="123">
        <v>15000</v>
      </c>
      <c r="G225" s="123">
        <f t="shared" si="86"/>
        <v>23522.5</v>
      </c>
      <c r="H225" s="123">
        <f t="shared" si="87"/>
        <v>300000</v>
      </c>
      <c r="I225" s="123">
        <f t="shared" si="88"/>
        <v>17730</v>
      </c>
      <c r="J225" s="123">
        <f t="shared" si="89"/>
        <v>282270</v>
      </c>
      <c r="K225" s="148">
        <f t="shared" si="80"/>
        <v>0</v>
      </c>
      <c r="L225" s="123">
        <v>0</v>
      </c>
      <c r="M225" s="123">
        <f t="shared" si="90"/>
        <v>717.5</v>
      </c>
      <c r="N225" s="123">
        <f t="shared" si="81"/>
        <v>1774.9999999999998</v>
      </c>
      <c r="O225" s="123">
        <f t="shared" si="93"/>
        <v>275</v>
      </c>
      <c r="P225" s="123">
        <f t="shared" si="92"/>
        <v>760</v>
      </c>
      <c r="Q225" s="123">
        <f t="shared" si="82"/>
        <v>1772.5000000000002</v>
      </c>
      <c r="R225" s="123">
        <v>0</v>
      </c>
      <c r="S225" s="123">
        <f t="shared" si="83"/>
        <v>1477.5</v>
      </c>
      <c r="T225" s="123">
        <f t="shared" si="84"/>
        <v>1477.5</v>
      </c>
      <c r="U225" s="123">
        <f t="shared" si="91"/>
        <v>3822.5</v>
      </c>
      <c r="V225" s="149">
        <f t="shared" si="85"/>
        <v>38522.5</v>
      </c>
      <c r="W225" s="150">
        <v>42857</v>
      </c>
      <c r="X225" s="150">
        <v>43222</v>
      </c>
      <c r="Y225" s="151" t="s">
        <v>760</v>
      </c>
      <c r="Z225" s="152" t="s">
        <v>1113</v>
      </c>
    </row>
    <row r="226" spans="1:27" s="152" customFormat="1" ht="32.1" customHeight="1" x14ac:dyDescent="0.25">
      <c r="A226" s="146">
        <v>218</v>
      </c>
      <c r="B226" s="147" t="s">
        <v>87</v>
      </c>
      <c r="C226" s="147" t="s">
        <v>33</v>
      </c>
      <c r="D226" s="123">
        <v>25000</v>
      </c>
      <c r="E226" s="123">
        <v>25000</v>
      </c>
      <c r="F226" s="123">
        <v>15000</v>
      </c>
      <c r="G226" s="123">
        <f t="shared" si="86"/>
        <v>23522.5</v>
      </c>
      <c r="H226" s="123">
        <f t="shared" si="87"/>
        <v>300000</v>
      </c>
      <c r="I226" s="123">
        <f t="shared" si="88"/>
        <v>17730</v>
      </c>
      <c r="J226" s="123">
        <f t="shared" si="89"/>
        <v>282270</v>
      </c>
      <c r="K226" s="148">
        <f t="shared" si="80"/>
        <v>0</v>
      </c>
      <c r="L226" s="123">
        <v>0</v>
      </c>
      <c r="M226" s="123">
        <f t="shared" si="90"/>
        <v>717.5</v>
      </c>
      <c r="N226" s="123">
        <f t="shared" si="81"/>
        <v>1774.9999999999998</v>
      </c>
      <c r="O226" s="123">
        <f t="shared" si="93"/>
        <v>275</v>
      </c>
      <c r="P226" s="123">
        <f t="shared" si="92"/>
        <v>760</v>
      </c>
      <c r="Q226" s="123">
        <f t="shared" si="82"/>
        <v>1772.5000000000002</v>
      </c>
      <c r="R226" s="123">
        <v>0</v>
      </c>
      <c r="S226" s="123">
        <f t="shared" si="83"/>
        <v>1477.5</v>
      </c>
      <c r="T226" s="123">
        <f t="shared" si="84"/>
        <v>1477.5</v>
      </c>
      <c r="U226" s="123">
        <f t="shared" si="91"/>
        <v>3822.5</v>
      </c>
      <c r="V226" s="149">
        <f t="shared" si="85"/>
        <v>38522.5</v>
      </c>
      <c r="W226" s="150">
        <v>42856</v>
      </c>
      <c r="X226" s="150">
        <v>43221</v>
      </c>
      <c r="Y226" s="151" t="s">
        <v>710</v>
      </c>
      <c r="Z226" s="152" t="s">
        <v>1113</v>
      </c>
    </row>
    <row r="227" spans="1:27" s="152" customFormat="1" ht="32.1" customHeight="1" x14ac:dyDescent="0.25">
      <c r="A227" s="146">
        <v>219</v>
      </c>
      <c r="B227" s="147" t="s">
        <v>263</v>
      </c>
      <c r="C227" s="147" t="s">
        <v>88</v>
      </c>
      <c r="D227" s="123">
        <v>30000</v>
      </c>
      <c r="E227" s="123">
        <v>30000</v>
      </c>
      <c r="F227" s="123">
        <v>20000</v>
      </c>
      <c r="G227" s="123">
        <f t="shared" si="86"/>
        <v>28227</v>
      </c>
      <c r="H227" s="123">
        <f t="shared" si="87"/>
        <v>360000</v>
      </c>
      <c r="I227" s="123">
        <f t="shared" si="88"/>
        <v>21276</v>
      </c>
      <c r="J227" s="123">
        <f t="shared" si="89"/>
        <v>338724</v>
      </c>
      <c r="K227" s="148">
        <f t="shared" si="80"/>
        <v>0</v>
      </c>
      <c r="L227" s="123">
        <v>0</v>
      </c>
      <c r="M227" s="123">
        <f t="shared" si="90"/>
        <v>861</v>
      </c>
      <c r="N227" s="123">
        <f t="shared" si="81"/>
        <v>2130</v>
      </c>
      <c r="O227" s="123">
        <f t="shared" si="93"/>
        <v>330.00000000000006</v>
      </c>
      <c r="P227" s="123">
        <f t="shared" si="92"/>
        <v>912</v>
      </c>
      <c r="Q227" s="123">
        <f t="shared" si="82"/>
        <v>2127</v>
      </c>
      <c r="R227" s="123">
        <v>0</v>
      </c>
      <c r="S227" s="123">
        <f t="shared" si="83"/>
        <v>1773</v>
      </c>
      <c r="T227" s="123">
        <f t="shared" si="84"/>
        <v>1773</v>
      </c>
      <c r="U227" s="123">
        <f t="shared" si="91"/>
        <v>4587</v>
      </c>
      <c r="V227" s="149">
        <f t="shared" si="85"/>
        <v>48227</v>
      </c>
      <c r="W227" s="150">
        <v>42917</v>
      </c>
      <c r="X227" s="150">
        <v>43281</v>
      </c>
      <c r="Y227" s="151" t="s">
        <v>706</v>
      </c>
      <c r="Z227" s="152" t="s">
        <v>1113</v>
      </c>
    </row>
    <row r="228" spans="1:27" s="152" customFormat="1" ht="32.1" customHeight="1" x14ac:dyDescent="0.25">
      <c r="A228" s="146">
        <v>220</v>
      </c>
      <c r="B228" s="147" t="s">
        <v>89</v>
      </c>
      <c r="C228" s="147" t="s">
        <v>33</v>
      </c>
      <c r="D228" s="123">
        <v>25000</v>
      </c>
      <c r="E228" s="123">
        <v>25000</v>
      </c>
      <c r="F228" s="123">
        <v>15000</v>
      </c>
      <c r="G228" s="123">
        <f t="shared" si="86"/>
        <v>23522.5</v>
      </c>
      <c r="H228" s="123">
        <f t="shared" si="87"/>
        <v>300000</v>
      </c>
      <c r="I228" s="123">
        <f t="shared" si="88"/>
        <v>17730</v>
      </c>
      <c r="J228" s="123">
        <f t="shared" si="89"/>
        <v>282270</v>
      </c>
      <c r="K228" s="148">
        <f t="shared" si="80"/>
        <v>0</v>
      </c>
      <c r="L228" s="123">
        <v>0</v>
      </c>
      <c r="M228" s="123">
        <f t="shared" si="90"/>
        <v>717.5</v>
      </c>
      <c r="N228" s="123">
        <f t="shared" si="81"/>
        <v>1774.9999999999998</v>
      </c>
      <c r="O228" s="123">
        <f t="shared" si="93"/>
        <v>275</v>
      </c>
      <c r="P228" s="123">
        <f t="shared" si="92"/>
        <v>760</v>
      </c>
      <c r="Q228" s="123">
        <f t="shared" si="82"/>
        <v>1772.5000000000002</v>
      </c>
      <c r="R228" s="123">
        <v>0</v>
      </c>
      <c r="S228" s="123">
        <f t="shared" si="83"/>
        <v>1477.5</v>
      </c>
      <c r="T228" s="123">
        <f t="shared" si="84"/>
        <v>1477.5</v>
      </c>
      <c r="U228" s="123">
        <f t="shared" si="91"/>
        <v>3822.5</v>
      </c>
      <c r="V228" s="149">
        <f t="shared" si="85"/>
        <v>38522.5</v>
      </c>
      <c r="W228" s="150">
        <v>42826</v>
      </c>
      <c r="X228" s="150">
        <v>43191</v>
      </c>
      <c r="Y228" s="151" t="s">
        <v>940</v>
      </c>
      <c r="Z228" s="152" t="s">
        <v>1113</v>
      </c>
    </row>
    <row r="229" spans="1:27" s="152" customFormat="1" ht="32.1" customHeight="1" x14ac:dyDescent="0.25">
      <c r="A229" s="146">
        <v>221</v>
      </c>
      <c r="B229" s="147" t="s">
        <v>177</v>
      </c>
      <c r="C229" s="147" t="s">
        <v>179</v>
      </c>
      <c r="D229" s="123">
        <v>40000</v>
      </c>
      <c r="E229" s="123">
        <v>40000</v>
      </c>
      <c r="F229" s="123">
        <v>0</v>
      </c>
      <c r="G229" s="123">
        <f t="shared" si="86"/>
        <v>37636</v>
      </c>
      <c r="H229" s="123">
        <f t="shared" si="87"/>
        <v>480000</v>
      </c>
      <c r="I229" s="123">
        <f t="shared" si="88"/>
        <v>28368</v>
      </c>
      <c r="J229" s="123">
        <f t="shared" si="89"/>
        <v>451632</v>
      </c>
      <c r="K229" s="148">
        <f t="shared" si="80"/>
        <v>442.64987499999989</v>
      </c>
      <c r="L229" s="123">
        <v>0</v>
      </c>
      <c r="M229" s="123">
        <f t="shared" si="90"/>
        <v>1148</v>
      </c>
      <c r="N229" s="123">
        <f t="shared" si="81"/>
        <v>2839.9999999999995</v>
      </c>
      <c r="O229" s="123">
        <f t="shared" si="93"/>
        <v>440.00000000000006</v>
      </c>
      <c r="P229" s="123">
        <f t="shared" si="92"/>
        <v>1216</v>
      </c>
      <c r="Q229" s="123">
        <f t="shared" si="82"/>
        <v>2836</v>
      </c>
      <c r="R229" s="123">
        <v>0</v>
      </c>
      <c r="S229" s="123">
        <f t="shared" si="83"/>
        <v>2364</v>
      </c>
      <c r="T229" s="123">
        <f t="shared" si="84"/>
        <v>2806.6498750000001</v>
      </c>
      <c r="U229" s="123">
        <f t="shared" si="91"/>
        <v>6116</v>
      </c>
      <c r="V229" s="149">
        <f t="shared" si="85"/>
        <v>37193.350124999997</v>
      </c>
      <c r="W229" s="150">
        <v>43132</v>
      </c>
      <c r="X229" s="150">
        <v>43497</v>
      </c>
      <c r="Y229" s="151" t="s">
        <v>1073</v>
      </c>
      <c r="Z229" s="152" t="s">
        <v>1113</v>
      </c>
    </row>
    <row r="230" spans="1:27" s="152" customFormat="1" ht="32.1" customHeight="1" x14ac:dyDescent="0.25">
      <c r="A230" s="146">
        <v>222</v>
      </c>
      <c r="B230" s="147" t="s">
        <v>451</v>
      </c>
      <c r="C230" s="147" t="s">
        <v>455</v>
      </c>
      <c r="D230" s="123">
        <v>25300</v>
      </c>
      <c r="E230" s="123">
        <v>25300</v>
      </c>
      <c r="F230" s="123">
        <v>0</v>
      </c>
      <c r="G230" s="123">
        <f t="shared" si="86"/>
        <v>23804.77</v>
      </c>
      <c r="H230" s="123">
        <f t="shared" si="87"/>
        <v>303600</v>
      </c>
      <c r="I230" s="123">
        <f t="shared" si="88"/>
        <v>17942.760000000002</v>
      </c>
      <c r="J230" s="123">
        <f t="shared" si="89"/>
        <v>285657.24</v>
      </c>
      <c r="K230" s="148">
        <f t="shared" si="80"/>
        <v>0</v>
      </c>
      <c r="L230" s="123">
        <v>0</v>
      </c>
      <c r="M230" s="123">
        <f t="shared" si="90"/>
        <v>726.11</v>
      </c>
      <c r="N230" s="123">
        <f t="shared" si="81"/>
        <v>1796.2999999999997</v>
      </c>
      <c r="O230" s="123">
        <f t="shared" si="93"/>
        <v>278.3</v>
      </c>
      <c r="P230" s="123">
        <f t="shared" si="92"/>
        <v>769.12</v>
      </c>
      <c r="Q230" s="123">
        <f t="shared" si="82"/>
        <v>1793.7700000000002</v>
      </c>
      <c r="R230" s="123">
        <v>0</v>
      </c>
      <c r="S230" s="123">
        <f t="shared" si="83"/>
        <v>1495.23</v>
      </c>
      <c r="T230" s="123">
        <f t="shared" si="84"/>
        <v>1495.23</v>
      </c>
      <c r="U230" s="123">
        <f t="shared" si="91"/>
        <v>3868.37</v>
      </c>
      <c r="V230" s="149">
        <f t="shared" si="85"/>
        <v>23804.77</v>
      </c>
      <c r="W230" s="150">
        <v>42979</v>
      </c>
      <c r="X230" s="150">
        <v>43344</v>
      </c>
      <c r="Y230" s="151" t="s">
        <v>1002</v>
      </c>
      <c r="Z230" s="168" t="s">
        <v>1111</v>
      </c>
      <c r="AA230" s="168"/>
    </row>
    <row r="231" spans="1:27" s="152" customFormat="1" ht="32.1" customHeight="1" x14ac:dyDescent="0.25">
      <c r="A231" s="146">
        <v>223</v>
      </c>
      <c r="B231" s="147" t="s">
        <v>348</v>
      </c>
      <c r="C231" s="147" t="s">
        <v>313</v>
      </c>
      <c r="D231" s="123">
        <v>60000</v>
      </c>
      <c r="E231" s="123">
        <v>60000</v>
      </c>
      <c r="F231" s="123">
        <v>20000</v>
      </c>
      <c r="G231" s="123">
        <f t="shared" si="86"/>
        <v>56454</v>
      </c>
      <c r="H231" s="123">
        <f t="shared" si="87"/>
        <v>720000</v>
      </c>
      <c r="I231" s="123">
        <f t="shared" si="88"/>
        <v>42552</v>
      </c>
      <c r="J231" s="123">
        <f t="shared" si="89"/>
        <v>677448</v>
      </c>
      <c r="K231" s="148">
        <f t="shared" si="80"/>
        <v>3486.6498333333329</v>
      </c>
      <c r="L231" s="123">
        <v>0</v>
      </c>
      <c r="M231" s="123">
        <f t="shared" si="90"/>
        <v>1722</v>
      </c>
      <c r="N231" s="123">
        <f t="shared" si="81"/>
        <v>4260</v>
      </c>
      <c r="O231" s="123">
        <f>47304*1.1%</f>
        <v>520.34400000000005</v>
      </c>
      <c r="P231" s="123">
        <f t="shared" si="92"/>
        <v>1824</v>
      </c>
      <c r="Q231" s="123">
        <f t="shared" si="82"/>
        <v>4254</v>
      </c>
      <c r="R231" s="123">
        <v>0</v>
      </c>
      <c r="S231" s="123">
        <f t="shared" si="83"/>
        <v>3546</v>
      </c>
      <c r="T231" s="123">
        <f t="shared" si="84"/>
        <v>7032.6498333333329</v>
      </c>
      <c r="U231" s="123">
        <f t="shared" si="91"/>
        <v>9034.344000000001</v>
      </c>
      <c r="V231" s="149">
        <f t="shared" si="85"/>
        <v>72967.350166666671</v>
      </c>
      <c r="W231" s="150">
        <v>42916</v>
      </c>
      <c r="X231" s="150">
        <v>43281</v>
      </c>
      <c r="Y231" s="151" t="s">
        <v>723</v>
      </c>
      <c r="Z231" s="152" t="s">
        <v>1113</v>
      </c>
    </row>
    <row r="232" spans="1:27" s="152" customFormat="1" ht="32.1" customHeight="1" x14ac:dyDescent="0.25">
      <c r="A232" s="146">
        <v>224</v>
      </c>
      <c r="B232" s="147" t="s">
        <v>362</v>
      </c>
      <c r="C232" s="147" t="s">
        <v>368</v>
      </c>
      <c r="D232" s="123">
        <v>55000</v>
      </c>
      <c r="E232" s="123">
        <v>55000</v>
      </c>
      <c r="F232" s="123">
        <v>0</v>
      </c>
      <c r="G232" s="123">
        <f t="shared" si="86"/>
        <v>51749.5</v>
      </c>
      <c r="H232" s="123">
        <f t="shared" si="87"/>
        <v>660000</v>
      </c>
      <c r="I232" s="123">
        <f t="shared" si="88"/>
        <v>39006</v>
      </c>
      <c r="J232" s="123">
        <f t="shared" si="89"/>
        <v>620994</v>
      </c>
      <c r="K232" s="148">
        <f t="shared" si="80"/>
        <v>2559.6748749999997</v>
      </c>
      <c r="L232" s="123">
        <v>0</v>
      </c>
      <c r="M232" s="123">
        <f t="shared" si="90"/>
        <v>1578.5</v>
      </c>
      <c r="N232" s="123">
        <f t="shared" si="81"/>
        <v>3904.9999999999995</v>
      </c>
      <c r="O232" s="123">
        <f>47304*1.1%</f>
        <v>520.34400000000005</v>
      </c>
      <c r="P232" s="123">
        <f t="shared" si="92"/>
        <v>1672</v>
      </c>
      <c r="Q232" s="123">
        <f t="shared" si="82"/>
        <v>3899.5000000000005</v>
      </c>
      <c r="R232" s="123">
        <v>0</v>
      </c>
      <c r="S232" s="123">
        <f t="shared" si="83"/>
        <v>3250.5</v>
      </c>
      <c r="T232" s="123">
        <f t="shared" si="84"/>
        <v>5810.1748749999997</v>
      </c>
      <c r="U232" s="123">
        <f t="shared" si="91"/>
        <v>8324.844000000001</v>
      </c>
      <c r="V232" s="149">
        <f t="shared" si="85"/>
        <v>49189.825125000003</v>
      </c>
      <c r="W232" s="150">
        <v>42855</v>
      </c>
      <c r="X232" s="150">
        <v>43220</v>
      </c>
      <c r="Y232" s="151" t="s">
        <v>508</v>
      </c>
      <c r="Z232" s="152" t="s">
        <v>1113</v>
      </c>
    </row>
    <row r="233" spans="1:27" s="152" customFormat="1" ht="32.1" customHeight="1" x14ac:dyDescent="0.25">
      <c r="A233" s="146">
        <v>225</v>
      </c>
      <c r="B233" s="147" t="s">
        <v>90</v>
      </c>
      <c r="C233" s="147" t="s">
        <v>33</v>
      </c>
      <c r="D233" s="123">
        <v>25000</v>
      </c>
      <c r="E233" s="123">
        <v>25000</v>
      </c>
      <c r="F233" s="123">
        <v>15000</v>
      </c>
      <c r="G233" s="123">
        <f t="shared" si="86"/>
        <v>23522.5</v>
      </c>
      <c r="H233" s="123">
        <f t="shared" si="87"/>
        <v>300000</v>
      </c>
      <c r="I233" s="123">
        <f t="shared" si="88"/>
        <v>17730</v>
      </c>
      <c r="J233" s="123">
        <f t="shared" si="89"/>
        <v>282270</v>
      </c>
      <c r="K233" s="148">
        <f t="shared" si="80"/>
        <v>0</v>
      </c>
      <c r="L233" s="123">
        <v>0</v>
      </c>
      <c r="M233" s="123">
        <f t="shared" si="90"/>
        <v>717.5</v>
      </c>
      <c r="N233" s="123">
        <f t="shared" si="81"/>
        <v>1774.9999999999998</v>
      </c>
      <c r="O233" s="123">
        <f>D233*1.1%</f>
        <v>275</v>
      </c>
      <c r="P233" s="123">
        <f t="shared" si="92"/>
        <v>760</v>
      </c>
      <c r="Q233" s="123">
        <f t="shared" si="82"/>
        <v>1772.5000000000002</v>
      </c>
      <c r="R233" s="123">
        <v>0</v>
      </c>
      <c r="S233" s="123">
        <f t="shared" si="83"/>
        <v>1477.5</v>
      </c>
      <c r="T233" s="123">
        <f t="shared" si="84"/>
        <v>1477.5</v>
      </c>
      <c r="U233" s="123">
        <f t="shared" si="91"/>
        <v>3822.5</v>
      </c>
      <c r="V233" s="149">
        <f t="shared" si="85"/>
        <v>38522.5</v>
      </c>
      <c r="W233" s="150">
        <v>42826</v>
      </c>
      <c r="X233" s="150">
        <v>43191</v>
      </c>
      <c r="Y233" s="151" t="s">
        <v>680</v>
      </c>
      <c r="Z233" s="152" t="s">
        <v>1113</v>
      </c>
    </row>
    <row r="234" spans="1:27" s="152" customFormat="1" ht="32.1" customHeight="1" x14ac:dyDescent="0.25">
      <c r="A234" s="146">
        <v>226</v>
      </c>
      <c r="B234" s="147" t="s">
        <v>399</v>
      </c>
      <c r="C234" s="147" t="s">
        <v>408</v>
      </c>
      <c r="D234" s="123">
        <v>25000</v>
      </c>
      <c r="E234" s="123">
        <v>25000</v>
      </c>
      <c r="F234" s="123">
        <v>15000</v>
      </c>
      <c r="G234" s="123">
        <f t="shared" si="86"/>
        <v>23522.5</v>
      </c>
      <c r="H234" s="123">
        <f t="shared" si="87"/>
        <v>300000</v>
      </c>
      <c r="I234" s="123">
        <f t="shared" si="88"/>
        <v>17730</v>
      </c>
      <c r="J234" s="123">
        <f t="shared" si="89"/>
        <v>282270</v>
      </c>
      <c r="K234" s="148">
        <f t="shared" si="80"/>
        <v>0</v>
      </c>
      <c r="L234" s="123">
        <v>0</v>
      </c>
      <c r="M234" s="123">
        <f t="shared" si="90"/>
        <v>717.5</v>
      </c>
      <c r="N234" s="123">
        <f t="shared" si="81"/>
        <v>1774.9999999999998</v>
      </c>
      <c r="O234" s="123">
        <f>D234*1.1%</f>
        <v>275</v>
      </c>
      <c r="P234" s="123">
        <f t="shared" si="92"/>
        <v>760</v>
      </c>
      <c r="Q234" s="123">
        <f t="shared" si="82"/>
        <v>1772.5000000000002</v>
      </c>
      <c r="R234" s="123">
        <v>0</v>
      </c>
      <c r="S234" s="123">
        <f t="shared" si="83"/>
        <v>1477.5</v>
      </c>
      <c r="T234" s="123">
        <f t="shared" si="84"/>
        <v>1477.5</v>
      </c>
      <c r="U234" s="123">
        <f t="shared" si="91"/>
        <v>3822.5</v>
      </c>
      <c r="V234" s="149">
        <f t="shared" si="85"/>
        <v>38522.5</v>
      </c>
      <c r="W234" s="150">
        <v>42886</v>
      </c>
      <c r="X234" s="150">
        <v>43251</v>
      </c>
      <c r="Y234" s="151" t="s">
        <v>654</v>
      </c>
      <c r="Z234" s="152" t="s">
        <v>1113</v>
      </c>
    </row>
    <row r="235" spans="1:27" s="152" customFormat="1" ht="32.1" customHeight="1" x14ac:dyDescent="0.25">
      <c r="A235" s="146">
        <v>227</v>
      </c>
      <c r="B235" s="147" t="s">
        <v>91</v>
      </c>
      <c r="C235" s="147" t="s">
        <v>40</v>
      </c>
      <c r="D235" s="123">
        <v>25000</v>
      </c>
      <c r="E235" s="123">
        <v>25000</v>
      </c>
      <c r="F235" s="123">
        <v>15000</v>
      </c>
      <c r="G235" s="123">
        <f t="shared" si="86"/>
        <v>23522.5</v>
      </c>
      <c r="H235" s="123">
        <f t="shared" si="87"/>
        <v>300000</v>
      </c>
      <c r="I235" s="123">
        <f t="shared" si="88"/>
        <v>17730</v>
      </c>
      <c r="J235" s="123">
        <f t="shared" si="89"/>
        <v>282270</v>
      </c>
      <c r="K235" s="148">
        <f t="shared" si="80"/>
        <v>0</v>
      </c>
      <c r="L235" s="123">
        <v>0</v>
      </c>
      <c r="M235" s="123">
        <f t="shared" si="90"/>
        <v>717.5</v>
      </c>
      <c r="N235" s="123">
        <f t="shared" si="81"/>
        <v>1774.9999999999998</v>
      </c>
      <c r="O235" s="123">
        <f>D235*1.1%</f>
        <v>275</v>
      </c>
      <c r="P235" s="123">
        <f t="shared" si="92"/>
        <v>760</v>
      </c>
      <c r="Q235" s="123">
        <f t="shared" si="82"/>
        <v>1772.5000000000002</v>
      </c>
      <c r="R235" s="123">
        <v>0</v>
      </c>
      <c r="S235" s="123">
        <f t="shared" si="83"/>
        <v>1477.5</v>
      </c>
      <c r="T235" s="123">
        <f t="shared" si="84"/>
        <v>1477.5</v>
      </c>
      <c r="U235" s="123">
        <f t="shared" si="91"/>
        <v>3822.5</v>
      </c>
      <c r="V235" s="149">
        <f t="shared" si="85"/>
        <v>38522.5</v>
      </c>
      <c r="W235" s="150">
        <v>43023</v>
      </c>
      <c r="X235" s="150">
        <v>43388</v>
      </c>
      <c r="Y235" s="151" t="s">
        <v>936</v>
      </c>
      <c r="Z235" s="152" t="s">
        <v>1113</v>
      </c>
    </row>
    <row r="236" spans="1:27" s="152" customFormat="1" ht="32.1" customHeight="1" x14ac:dyDescent="0.25">
      <c r="A236" s="146">
        <v>228</v>
      </c>
      <c r="B236" s="147" t="s">
        <v>429</v>
      </c>
      <c r="C236" s="147" t="s">
        <v>40</v>
      </c>
      <c r="D236" s="123">
        <v>25000</v>
      </c>
      <c r="E236" s="123">
        <v>25000</v>
      </c>
      <c r="F236" s="123">
        <v>15000</v>
      </c>
      <c r="G236" s="123">
        <f t="shared" si="86"/>
        <v>23522.5</v>
      </c>
      <c r="H236" s="123">
        <f t="shared" si="87"/>
        <v>300000</v>
      </c>
      <c r="I236" s="123">
        <f t="shared" si="88"/>
        <v>17730</v>
      </c>
      <c r="J236" s="123">
        <f t="shared" si="89"/>
        <v>282270</v>
      </c>
      <c r="K236" s="148">
        <f t="shared" si="80"/>
        <v>0</v>
      </c>
      <c r="L236" s="123">
        <v>0</v>
      </c>
      <c r="M236" s="123">
        <f t="shared" si="90"/>
        <v>717.5</v>
      </c>
      <c r="N236" s="123">
        <f t="shared" si="81"/>
        <v>1774.9999999999998</v>
      </c>
      <c r="O236" s="123">
        <f>D236*1.1%</f>
        <v>275</v>
      </c>
      <c r="P236" s="123">
        <f t="shared" si="92"/>
        <v>760</v>
      </c>
      <c r="Q236" s="123">
        <f t="shared" si="82"/>
        <v>1772.5000000000002</v>
      </c>
      <c r="R236" s="123">
        <v>0</v>
      </c>
      <c r="S236" s="123">
        <f t="shared" si="83"/>
        <v>1477.5</v>
      </c>
      <c r="T236" s="123">
        <f t="shared" si="84"/>
        <v>1477.5</v>
      </c>
      <c r="U236" s="123">
        <f t="shared" si="91"/>
        <v>3822.5</v>
      </c>
      <c r="V236" s="149">
        <f t="shared" si="85"/>
        <v>38522.5</v>
      </c>
      <c r="W236" s="150">
        <v>43114</v>
      </c>
      <c r="X236" s="150">
        <v>43295</v>
      </c>
      <c r="Y236" s="151" t="s">
        <v>1065</v>
      </c>
      <c r="Z236" s="152" t="s">
        <v>1113</v>
      </c>
    </row>
    <row r="237" spans="1:27" s="152" customFormat="1" ht="32.1" customHeight="1" x14ac:dyDescent="0.25">
      <c r="A237" s="146">
        <v>229</v>
      </c>
      <c r="B237" s="147" t="s">
        <v>436</v>
      </c>
      <c r="C237" s="147" t="s">
        <v>92</v>
      </c>
      <c r="D237" s="123">
        <v>30000</v>
      </c>
      <c r="E237" s="123">
        <v>30000</v>
      </c>
      <c r="F237" s="123">
        <v>20000</v>
      </c>
      <c r="G237" s="123">
        <f t="shared" si="86"/>
        <v>28227</v>
      </c>
      <c r="H237" s="123">
        <f t="shared" si="87"/>
        <v>360000</v>
      </c>
      <c r="I237" s="123">
        <f t="shared" si="88"/>
        <v>21276</v>
      </c>
      <c r="J237" s="123">
        <f t="shared" si="89"/>
        <v>338724</v>
      </c>
      <c r="K237" s="148">
        <f t="shared" si="80"/>
        <v>0</v>
      </c>
      <c r="L237" s="123">
        <v>0</v>
      </c>
      <c r="M237" s="123">
        <f t="shared" si="90"/>
        <v>861</v>
      </c>
      <c r="N237" s="123">
        <f t="shared" si="81"/>
        <v>2130</v>
      </c>
      <c r="O237" s="123">
        <f>D237*1.1%</f>
        <v>330.00000000000006</v>
      </c>
      <c r="P237" s="123">
        <f t="shared" si="92"/>
        <v>912</v>
      </c>
      <c r="Q237" s="123">
        <f t="shared" si="82"/>
        <v>2127</v>
      </c>
      <c r="R237" s="123">
        <v>0</v>
      </c>
      <c r="S237" s="123">
        <f t="shared" si="83"/>
        <v>1773</v>
      </c>
      <c r="T237" s="123">
        <f t="shared" si="84"/>
        <v>1773</v>
      </c>
      <c r="U237" s="123">
        <f t="shared" si="91"/>
        <v>4587</v>
      </c>
      <c r="V237" s="149">
        <f t="shared" si="85"/>
        <v>48227</v>
      </c>
      <c r="W237" s="150">
        <v>43009</v>
      </c>
      <c r="X237" s="150">
        <v>43374</v>
      </c>
      <c r="Y237" s="151" t="s">
        <v>1018</v>
      </c>
      <c r="Z237" s="152" t="s">
        <v>1113</v>
      </c>
    </row>
    <row r="238" spans="1:27" s="152" customFormat="1" ht="32.1" customHeight="1" x14ac:dyDescent="0.25">
      <c r="A238" s="146">
        <v>230</v>
      </c>
      <c r="B238" s="147" t="s">
        <v>93</v>
      </c>
      <c r="C238" s="147" t="s">
        <v>1010</v>
      </c>
      <c r="D238" s="123">
        <v>65000</v>
      </c>
      <c r="E238" s="123">
        <v>65000</v>
      </c>
      <c r="F238" s="123">
        <v>0</v>
      </c>
      <c r="G238" s="123">
        <f t="shared" si="86"/>
        <v>61158.5</v>
      </c>
      <c r="H238" s="123">
        <f t="shared" si="87"/>
        <v>780000</v>
      </c>
      <c r="I238" s="123">
        <f t="shared" si="88"/>
        <v>46098</v>
      </c>
      <c r="J238" s="123">
        <f t="shared" si="89"/>
        <v>733902</v>
      </c>
      <c r="K238" s="148">
        <f t="shared" si="80"/>
        <v>4427.5498333333335</v>
      </c>
      <c r="L238" s="123">
        <v>0</v>
      </c>
      <c r="M238" s="123">
        <f t="shared" si="90"/>
        <v>1865.5</v>
      </c>
      <c r="N238" s="123">
        <f t="shared" si="81"/>
        <v>4615</v>
      </c>
      <c r="O238" s="123">
        <f>47304*1.1%</f>
        <v>520.34400000000005</v>
      </c>
      <c r="P238" s="123">
        <f t="shared" si="92"/>
        <v>1976</v>
      </c>
      <c r="Q238" s="123">
        <f t="shared" si="82"/>
        <v>4608.5</v>
      </c>
      <c r="R238" s="123">
        <v>0</v>
      </c>
      <c r="S238" s="123">
        <f t="shared" si="83"/>
        <v>3841.5</v>
      </c>
      <c r="T238" s="123">
        <f t="shared" si="84"/>
        <v>8269.0498333333344</v>
      </c>
      <c r="U238" s="123">
        <f t="shared" si="91"/>
        <v>9743.844000000001</v>
      </c>
      <c r="V238" s="149">
        <f t="shared" si="85"/>
        <v>56730.950166666662</v>
      </c>
      <c r="W238" s="150">
        <v>43152</v>
      </c>
      <c r="X238" s="150">
        <v>43517</v>
      </c>
      <c r="Y238" s="151" t="s">
        <v>1075</v>
      </c>
      <c r="Z238" s="152" t="s">
        <v>1113</v>
      </c>
    </row>
    <row r="239" spans="1:27" s="152" customFormat="1" ht="32.1" customHeight="1" x14ac:dyDescent="0.25">
      <c r="A239" s="146">
        <v>231</v>
      </c>
      <c r="B239" s="147" t="s">
        <v>743</v>
      </c>
      <c r="C239" s="147" t="s">
        <v>753</v>
      </c>
      <c r="D239" s="123">
        <v>45000</v>
      </c>
      <c r="E239" s="123">
        <v>45000</v>
      </c>
      <c r="F239" s="123">
        <v>0</v>
      </c>
      <c r="G239" s="123">
        <f t="shared" si="86"/>
        <v>42340.5</v>
      </c>
      <c r="H239" s="123">
        <f t="shared" si="87"/>
        <v>540000</v>
      </c>
      <c r="I239" s="123">
        <f t="shared" si="88"/>
        <v>31914</v>
      </c>
      <c r="J239" s="123">
        <f t="shared" si="89"/>
        <v>508086</v>
      </c>
      <c r="K239" s="148">
        <f t="shared" si="80"/>
        <v>1148.3248749999998</v>
      </c>
      <c r="L239" s="123">
        <v>0</v>
      </c>
      <c r="M239" s="123">
        <f t="shared" si="90"/>
        <v>1291.5</v>
      </c>
      <c r="N239" s="123">
        <f t="shared" si="81"/>
        <v>3194.9999999999995</v>
      </c>
      <c r="O239" s="123">
        <f>D239*1.1%</f>
        <v>495.00000000000006</v>
      </c>
      <c r="P239" s="123">
        <f t="shared" si="92"/>
        <v>1368</v>
      </c>
      <c r="Q239" s="123">
        <f t="shared" si="82"/>
        <v>3190.5</v>
      </c>
      <c r="R239" s="123">
        <v>0</v>
      </c>
      <c r="S239" s="123">
        <f t="shared" si="83"/>
        <v>2659.5</v>
      </c>
      <c r="T239" s="123">
        <f t="shared" si="84"/>
        <v>3807.8248749999998</v>
      </c>
      <c r="U239" s="123">
        <f t="shared" si="91"/>
        <v>6880.5</v>
      </c>
      <c r="V239" s="149">
        <f t="shared" si="85"/>
        <v>41192.175125000002</v>
      </c>
      <c r="W239" s="150">
        <v>42857</v>
      </c>
      <c r="X239" s="150">
        <v>43222</v>
      </c>
      <c r="Y239" s="151" t="s">
        <v>761</v>
      </c>
      <c r="Z239" s="152" t="s">
        <v>1113</v>
      </c>
    </row>
    <row r="240" spans="1:27" s="152" customFormat="1" ht="32.1" customHeight="1" x14ac:dyDescent="0.25">
      <c r="A240" s="146">
        <v>232</v>
      </c>
      <c r="B240" s="147" t="s">
        <v>351</v>
      </c>
      <c r="C240" s="147" t="s">
        <v>355</v>
      </c>
      <c r="D240" s="123">
        <v>75000</v>
      </c>
      <c r="E240" s="123">
        <v>75000</v>
      </c>
      <c r="F240" s="123">
        <v>20000</v>
      </c>
      <c r="G240" s="123">
        <f t="shared" si="86"/>
        <v>70567.5</v>
      </c>
      <c r="H240" s="123">
        <f t="shared" si="87"/>
        <v>900000</v>
      </c>
      <c r="I240" s="123">
        <f t="shared" si="88"/>
        <v>53190</v>
      </c>
      <c r="J240" s="123">
        <f t="shared" si="89"/>
        <v>846810</v>
      </c>
      <c r="K240" s="148">
        <f t="shared" si="80"/>
        <v>6309.3498333333337</v>
      </c>
      <c r="L240" s="123">
        <v>0</v>
      </c>
      <c r="M240" s="123">
        <f t="shared" si="90"/>
        <v>2152.5</v>
      </c>
      <c r="N240" s="123">
        <f t="shared" si="81"/>
        <v>5324.9999999999991</v>
      </c>
      <c r="O240" s="123">
        <f>47304*1.1%</f>
        <v>520.34400000000005</v>
      </c>
      <c r="P240" s="123">
        <f t="shared" si="92"/>
        <v>2280</v>
      </c>
      <c r="Q240" s="123">
        <f t="shared" si="82"/>
        <v>5317.5</v>
      </c>
      <c r="R240" s="123">
        <v>0</v>
      </c>
      <c r="S240" s="123">
        <f t="shared" si="83"/>
        <v>4432.5</v>
      </c>
      <c r="T240" s="123">
        <f t="shared" si="84"/>
        <v>10741.849833333334</v>
      </c>
      <c r="U240" s="123">
        <f t="shared" si="91"/>
        <v>11162.844000000001</v>
      </c>
      <c r="V240" s="149">
        <f t="shared" si="85"/>
        <v>84258.150166666659</v>
      </c>
      <c r="W240" s="150">
        <v>42855</v>
      </c>
      <c r="X240" s="150">
        <v>43220</v>
      </c>
      <c r="Y240" s="151" t="s">
        <v>713</v>
      </c>
      <c r="Z240" s="152" t="s">
        <v>1113</v>
      </c>
    </row>
    <row r="241" spans="1:27" s="152" customFormat="1" ht="32.1" customHeight="1" x14ac:dyDescent="0.25">
      <c r="A241" s="146">
        <v>233</v>
      </c>
      <c r="B241" s="147" t="s">
        <v>285</v>
      </c>
      <c r="C241" s="147" t="s">
        <v>282</v>
      </c>
      <c r="D241" s="123">
        <v>25000</v>
      </c>
      <c r="E241" s="123">
        <v>25000</v>
      </c>
      <c r="F241" s="123">
        <v>15000</v>
      </c>
      <c r="G241" s="123">
        <f t="shared" ref="G241:G272" si="94">D241-S241</f>
        <v>23522.5</v>
      </c>
      <c r="H241" s="123">
        <f t="shared" ref="H241:H272" si="95">D241*12</f>
        <v>300000</v>
      </c>
      <c r="I241" s="123">
        <f t="shared" ref="I241:I272" si="96">S241*12</f>
        <v>17730</v>
      </c>
      <c r="J241" s="123">
        <f t="shared" ref="J241:J272" si="97">H241-I241</f>
        <v>282270</v>
      </c>
      <c r="K241" s="148">
        <f t="shared" si="80"/>
        <v>0</v>
      </c>
      <c r="L241" s="123">
        <v>0</v>
      </c>
      <c r="M241" s="123">
        <f t="shared" ref="M241:M272" si="98">D241*2.87%</f>
        <v>717.5</v>
      </c>
      <c r="N241" s="123">
        <f t="shared" si="81"/>
        <v>1774.9999999999998</v>
      </c>
      <c r="O241" s="123">
        <f>D241*1.1%</f>
        <v>275</v>
      </c>
      <c r="P241" s="123">
        <f t="shared" si="92"/>
        <v>760</v>
      </c>
      <c r="Q241" s="123">
        <f t="shared" si="82"/>
        <v>1772.5000000000002</v>
      </c>
      <c r="R241" s="123">
        <v>0</v>
      </c>
      <c r="S241" s="123">
        <f t="shared" si="83"/>
        <v>1477.5</v>
      </c>
      <c r="T241" s="123">
        <f t="shared" si="84"/>
        <v>1477.5</v>
      </c>
      <c r="U241" s="123">
        <f t="shared" ref="U241:U272" si="99">N241+Q241+O241</f>
        <v>3822.5</v>
      </c>
      <c r="V241" s="149">
        <f t="shared" si="85"/>
        <v>38522.5</v>
      </c>
      <c r="W241" s="150">
        <v>42978</v>
      </c>
      <c r="X241" s="150">
        <v>43343</v>
      </c>
      <c r="Y241" s="151" t="s">
        <v>1038</v>
      </c>
      <c r="Z241" s="152" t="s">
        <v>1113</v>
      </c>
    </row>
    <row r="242" spans="1:27" s="152" customFormat="1" ht="32.1" customHeight="1" x14ac:dyDescent="0.25">
      <c r="A242" s="146">
        <v>234</v>
      </c>
      <c r="B242" s="147" t="s">
        <v>228</v>
      </c>
      <c r="C242" s="147" t="s">
        <v>55</v>
      </c>
      <c r="D242" s="123">
        <v>25000</v>
      </c>
      <c r="E242" s="123">
        <v>25000</v>
      </c>
      <c r="F242" s="123">
        <v>15000</v>
      </c>
      <c r="G242" s="123">
        <f t="shared" si="94"/>
        <v>23522.5</v>
      </c>
      <c r="H242" s="123">
        <f t="shared" si="95"/>
        <v>300000</v>
      </c>
      <c r="I242" s="123">
        <f t="shared" si="96"/>
        <v>17730</v>
      </c>
      <c r="J242" s="123">
        <f t="shared" si="97"/>
        <v>282270</v>
      </c>
      <c r="K242" s="148">
        <f t="shared" si="80"/>
        <v>0</v>
      </c>
      <c r="L242" s="123">
        <v>0</v>
      </c>
      <c r="M242" s="123">
        <f t="shared" si="98"/>
        <v>717.5</v>
      </c>
      <c r="N242" s="123">
        <f t="shared" si="81"/>
        <v>1774.9999999999998</v>
      </c>
      <c r="O242" s="123">
        <f>D242*1.1%</f>
        <v>275</v>
      </c>
      <c r="P242" s="123">
        <f t="shared" si="92"/>
        <v>760</v>
      </c>
      <c r="Q242" s="123">
        <f t="shared" si="82"/>
        <v>1772.5000000000002</v>
      </c>
      <c r="R242" s="123">
        <v>0</v>
      </c>
      <c r="S242" s="123">
        <f t="shared" si="83"/>
        <v>1477.5</v>
      </c>
      <c r="T242" s="123">
        <f t="shared" si="84"/>
        <v>1477.5</v>
      </c>
      <c r="U242" s="123">
        <f t="shared" si="99"/>
        <v>3822.5</v>
      </c>
      <c r="V242" s="149">
        <f t="shared" si="85"/>
        <v>38522.5</v>
      </c>
      <c r="W242" s="150">
        <v>42961</v>
      </c>
      <c r="X242" s="150">
        <v>43326</v>
      </c>
      <c r="Y242" s="151" t="s">
        <v>828</v>
      </c>
      <c r="Z242" s="152" t="s">
        <v>1113</v>
      </c>
    </row>
    <row r="243" spans="1:27" s="152" customFormat="1" ht="32.1" customHeight="1" x14ac:dyDescent="0.25">
      <c r="A243" s="146">
        <v>235</v>
      </c>
      <c r="B243" s="147" t="s">
        <v>463</v>
      </c>
      <c r="C243" s="147" t="s">
        <v>464</v>
      </c>
      <c r="D243" s="123">
        <v>55000</v>
      </c>
      <c r="E243" s="123">
        <v>55000</v>
      </c>
      <c r="F243" s="123">
        <v>0</v>
      </c>
      <c r="G243" s="123">
        <f t="shared" si="94"/>
        <v>51749.5</v>
      </c>
      <c r="H243" s="123">
        <f t="shared" si="95"/>
        <v>660000</v>
      </c>
      <c r="I243" s="123">
        <f t="shared" si="96"/>
        <v>39006</v>
      </c>
      <c r="J243" s="123">
        <f t="shared" si="97"/>
        <v>620994</v>
      </c>
      <c r="K243" s="148">
        <f t="shared" si="80"/>
        <v>2559.6748749999997</v>
      </c>
      <c r="L243" s="123">
        <v>0</v>
      </c>
      <c r="M243" s="123">
        <f t="shared" si="98"/>
        <v>1578.5</v>
      </c>
      <c r="N243" s="123">
        <f t="shared" si="81"/>
        <v>3904.9999999999995</v>
      </c>
      <c r="O243" s="123">
        <f>47304*1.1%</f>
        <v>520.34400000000005</v>
      </c>
      <c r="P243" s="123">
        <f t="shared" si="92"/>
        <v>1672</v>
      </c>
      <c r="Q243" s="123">
        <f t="shared" si="82"/>
        <v>3899.5000000000005</v>
      </c>
      <c r="R243" s="123">
        <v>0</v>
      </c>
      <c r="S243" s="123">
        <f t="shared" si="83"/>
        <v>3250.5</v>
      </c>
      <c r="T243" s="123">
        <f t="shared" si="84"/>
        <v>5810.1748749999997</v>
      </c>
      <c r="U243" s="123">
        <f t="shared" si="99"/>
        <v>8324.844000000001</v>
      </c>
      <c r="V243" s="149">
        <f t="shared" si="85"/>
        <v>49189.825125000003</v>
      </c>
      <c r="W243" s="150">
        <v>42979</v>
      </c>
      <c r="X243" s="150">
        <v>43344</v>
      </c>
      <c r="Y243" s="151" t="s">
        <v>888</v>
      </c>
      <c r="Z243" s="152" t="s">
        <v>1113</v>
      </c>
    </row>
    <row r="244" spans="1:27" s="152" customFormat="1" ht="32.1" customHeight="1" x14ac:dyDescent="0.25">
      <c r="A244" s="146">
        <v>236</v>
      </c>
      <c r="B244" s="147" t="s">
        <v>783</v>
      </c>
      <c r="C244" s="147" t="s">
        <v>409</v>
      </c>
      <c r="D244" s="123">
        <v>25000</v>
      </c>
      <c r="E244" s="123">
        <v>25000</v>
      </c>
      <c r="F244" s="123">
        <v>15000</v>
      </c>
      <c r="G244" s="123">
        <f t="shared" si="94"/>
        <v>23522.5</v>
      </c>
      <c r="H244" s="123">
        <f t="shared" si="95"/>
        <v>300000</v>
      </c>
      <c r="I244" s="123">
        <f t="shared" si="96"/>
        <v>17730</v>
      </c>
      <c r="J244" s="123">
        <f t="shared" si="97"/>
        <v>282270</v>
      </c>
      <c r="K244" s="148">
        <f t="shared" si="80"/>
        <v>0</v>
      </c>
      <c r="L244" s="123">
        <v>0</v>
      </c>
      <c r="M244" s="123">
        <f t="shared" si="98"/>
        <v>717.5</v>
      </c>
      <c r="N244" s="123">
        <f t="shared" si="81"/>
        <v>1774.9999999999998</v>
      </c>
      <c r="O244" s="123">
        <f>D244*1.1%</f>
        <v>275</v>
      </c>
      <c r="P244" s="123">
        <f t="shared" si="92"/>
        <v>760</v>
      </c>
      <c r="Q244" s="123">
        <f t="shared" si="82"/>
        <v>1772.5000000000002</v>
      </c>
      <c r="R244" s="123">
        <v>0</v>
      </c>
      <c r="S244" s="123">
        <f t="shared" si="83"/>
        <v>1477.5</v>
      </c>
      <c r="T244" s="123">
        <f t="shared" si="84"/>
        <v>1477.5</v>
      </c>
      <c r="U244" s="123">
        <f t="shared" si="99"/>
        <v>3822.5</v>
      </c>
      <c r="V244" s="149">
        <f t="shared" si="85"/>
        <v>38522.5</v>
      </c>
      <c r="W244" s="150">
        <v>42917</v>
      </c>
      <c r="X244" s="150">
        <v>43282</v>
      </c>
      <c r="Y244" s="151" t="s">
        <v>788</v>
      </c>
      <c r="Z244" s="152" t="s">
        <v>1113</v>
      </c>
    </row>
    <row r="245" spans="1:27" s="152" customFormat="1" ht="32.1" customHeight="1" x14ac:dyDescent="0.25">
      <c r="A245" s="146">
        <v>237</v>
      </c>
      <c r="B245" s="147" t="s">
        <v>452</v>
      </c>
      <c r="C245" s="147" t="s">
        <v>456</v>
      </c>
      <c r="D245" s="123">
        <v>60000</v>
      </c>
      <c r="E245" s="123">
        <v>60000</v>
      </c>
      <c r="F245" s="123">
        <v>20000</v>
      </c>
      <c r="G245" s="123">
        <f t="shared" si="94"/>
        <v>56454</v>
      </c>
      <c r="H245" s="123">
        <f t="shared" si="95"/>
        <v>720000</v>
      </c>
      <c r="I245" s="123">
        <f t="shared" si="96"/>
        <v>42552</v>
      </c>
      <c r="J245" s="123">
        <f t="shared" si="97"/>
        <v>677448</v>
      </c>
      <c r="K245" s="148">
        <f t="shared" si="80"/>
        <v>3486.6498333333329</v>
      </c>
      <c r="L245" s="123">
        <v>0</v>
      </c>
      <c r="M245" s="123">
        <f t="shared" si="98"/>
        <v>1722</v>
      </c>
      <c r="N245" s="123">
        <f t="shared" si="81"/>
        <v>4260</v>
      </c>
      <c r="O245" s="123">
        <f>47304*1.1%</f>
        <v>520.34400000000005</v>
      </c>
      <c r="P245" s="123">
        <f t="shared" si="92"/>
        <v>1824</v>
      </c>
      <c r="Q245" s="123">
        <f t="shared" si="82"/>
        <v>4254</v>
      </c>
      <c r="R245" s="123">
        <v>0</v>
      </c>
      <c r="S245" s="123">
        <f t="shared" si="83"/>
        <v>3546</v>
      </c>
      <c r="T245" s="123">
        <f t="shared" si="84"/>
        <v>7032.6498333333329</v>
      </c>
      <c r="U245" s="123">
        <f t="shared" si="99"/>
        <v>9034.344000000001</v>
      </c>
      <c r="V245" s="149">
        <f t="shared" si="85"/>
        <v>72967.350166666671</v>
      </c>
      <c r="W245" s="150">
        <v>42948</v>
      </c>
      <c r="X245" s="150">
        <v>43313</v>
      </c>
      <c r="Y245" s="151" t="s">
        <v>850</v>
      </c>
      <c r="Z245" s="152" t="s">
        <v>1113</v>
      </c>
    </row>
    <row r="246" spans="1:27" s="152" customFormat="1" ht="32.1" customHeight="1" x14ac:dyDescent="0.25">
      <c r="A246" s="146">
        <v>238</v>
      </c>
      <c r="B246" s="147" t="s">
        <v>95</v>
      </c>
      <c r="C246" s="147" t="s">
        <v>33</v>
      </c>
      <c r="D246" s="123">
        <v>25000</v>
      </c>
      <c r="E246" s="123">
        <v>25000</v>
      </c>
      <c r="F246" s="123">
        <v>15000</v>
      </c>
      <c r="G246" s="123">
        <f t="shared" si="94"/>
        <v>23522.5</v>
      </c>
      <c r="H246" s="123">
        <f t="shared" si="95"/>
        <v>300000</v>
      </c>
      <c r="I246" s="123">
        <f t="shared" si="96"/>
        <v>17730</v>
      </c>
      <c r="J246" s="123">
        <f t="shared" si="97"/>
        <v>282270</v>
      </c>
      <c r="K246" s="148">
        <f t="shared" si="80"/>
        <v>0</v>
      </c>
      <c r="L246" s="123">
        <v>0</v>
      </c>
      <c r="M246" s="123">
        <f t="shared" si="98"/>
        <v>717.5</v>
      </c>
      <c r="N246" s="123">
        <f t="shared" si="81"/>
        <v>1774.9999999999998</v>
      </c>
      <c r="O246" s="123">
        <f>D246*1.1%</f>
        <v>275</v>
      </c>
      <c r="P246" s="123">
        <f t="shared" si="92"/>
        <v>760</v>
      </c>
      <c r="Q246" s="123">
        <f t="shared" si="82"/>
        <v>1772.5000000000002</v>
      </c>
      <c r="R246" s="123">
        <v>0</v>
      </c>
      <c r="S246" s="123">
        <f t="shared" si="83"/>
        <v>1477.5</v>
      </c>
      <c r="T246" s="123">
        <f t="shared" si="84"/>
        <v>1477.5</v>
      </c>
      <c r="U246" s="123">
        <f t="shared" si="99"/>
        <v>3822.5</v>
      </c>
      <c r="V246" s="149">
        <f t="shared" si="85"/>
        <v>38522.5</v>
      </c>
      <c r="W246" s="150">
        <v>42840</v>
      </c>
      <c r="X246" s="150">
        <v>43205</v>
      </c>
      <c r="Y246" s="151" t="s">
        <v>675</v>
      </c>
      <c r="Z246" s="152" t="s">
        <v>1113</v>
      </c>
    </row>
    <row r="247" spans="1:27" s="152" customFormat="1" ht="32.1" customHeight="1" x14ac:dyDescent="0.25">
      <c r="A247" s="146">
        <v>239</v>
      </c>
      <c r="B247" s="147" t="s">
        <v>96</v>
      </c>
      <c r="C247" s="147" t="s">
        <v>33</v>
      </c>
      <c r="D247" s="123">
        <v>25000</v>
      </c>
      <c r="E247" s="123">
        <v>25000</v>
      </c>
      <c r="F247" s="123">
        <v>15000</v>
      </c>
      <c r="G247" s="123">
        <f t="shared" si="94"/>
        <v>22508.880000000001</v>
      </c>
      <c r="H247" s="123">
        <f t="shared" si="95"/>
        <v>300000</v>
      </c>
      <c r="I247" s="123">
        <f t="shared" si="96"/>
        <v>29893.439999999999</v>
      </c>
      <c r="J247" s="123">
        <f t="shared" si="97"/>
        <v>270106.56</v>
      </c>
      <c r="K247" s="148">
        <f t="shared" si="80"/>
        <v>0</v>
      </c>
      <c r="L247" s="123">
        <v>0</v>
      </c>
      <c r="M247" s="123">
        <f t="shared" si="98"/>
        <v>717.5</v>
      </c>
      <c r="N247" s="123">
        <f t="shared" si="81"/>
        <v>1774.9999999999998</v>
      </c>
      <c r="O247" s="123">
        <f>D247*1.1%</f>
        <v>275</v>
      </c>
      <c r="P247" s="123">
        <f t="shared" si="92"/>
        <v>760</v>
      </c>
      <c r="Q247" s="123">
        <f t="shared" si="82"/>
        <v>1772.5000000000002</v>
      </c>
      <c r="R247" s="123">
        <v>1013.62</v>
      </c>
      <c r="S247" s="123">
        <f t="shared" si="83"/>
        <v>2491.12</v>
      </c>
      <c r="T247" s="123">
        <f t="shared" si="84"/>
        <v>2491.12</v>
      </c>
      <c r="U247" s="123">
        <f t="shared" si="99"/>
        <v>3822.5</v>
      </c>
      <c r="V247" s="149">
        <f t="shared" si="85"/>
        <v>37508.880000000005</v>
      </c>
      <c r="W247" s="150">
        <v>42826</v>
      </c>
      <c r="X247" s="150">
        <v>43191</v>
      </c>
      <c r="Y247" s="151" t="s">
        <v>671</v>
      </c>
      <c r="Z247" s="152" t="s">
        <v>1113</v>
      </c>
    </row>
    <row r="248" spans="1:27" s="152" customFormat="1" ht="32.1" customHeight="1" x14ac:dyDescent="0.25">
      <c r="A248" s="146">
        <v>240</v>
      </c>
      <c r="B248" s="147" t="s">
        <v>907</v>
      </c>
      <c r="C248" s="147" t="s">
        <v>912</v>
      </c>
      <c r="D248" s="123">
        <v>30000</v>
      </c>
      <c r="E248" s="123">
        <v>30000</v>
      </c>
      <c r="F248" s="123">
        <v>0</v>
      </c>
      <c r="G248" s="123">
        <f t="shared" si="94"/>
        <v>28227</v>
      </c>
      <c r="H248" s="123">
        <f t="shared" si="95"/>
        <v>360000</v>
      </c>
      <c r="I248" s="123">
        <f t="shared" si="96"/>
        <v>21276</v>
      </c>
      <c r="J248" s="123">
        <f t="shared" si="97"/>
        <v>338724</v>
      </c>
      <c r="K248" s="148">
        <f t="shared" si="80"/>
        <v>0</v>
      </c>
      <c r="L248" s="123">
        <v>0</v>
      </c>
      <c r="M248" s="123">
        <f t="shared" si="98"/>
        <v>861</v>
      </c>
      <c r="N248" s="123">
        <f t="shared" si="81"/>
        <v>2130</v>
      </c>
      <c r="O248" s="123">
        <f>D248*1.1%</f>
        <v>330.00000000000006</v>
      </c>
      <c r="P248" s="123">
        <f t="shared" si="92"/>
        <v>912</v>
      </c>
      <c r="Q248" s="123">
        <f t="shared" si="82"/>
        <v>2127</v>
      </c>
      <c r="R248" s="123">
        <v>0</v>
      </c>
      <c r="S248" s="123">
        <f t="shared" si="83"/>
        <v>1773</v>
      </c>
      <c r="T248" s="123">
        <f t="shared" si="84"/>
        <v>1773</v>
      </c>
      <c r="U248" s="123">
        <f t="shared" si="99"/>
        <v>4587</v>
      </c>
      <c r="V248" s="149">
        <f t="shared" si="85"/>
        <v>28227</v>
      </c>
      <c r="W248" s="150">
        <v>42979</v>
      </c>
      <c r="X248" s="150">
        <v>43344</v>
      </c>
      <c r="Y248" s="151" t="s">
        <v>919</v>
      </c>
      <c r="Z248" s="152" t="s">
        <v>1113</v>
      </c>
    </row>
    <row r="249" spans="1:27" s="152" customFormat="1" ht="32.1" customHeight="1" x14ac:dyDescent="0.25">
      <c r="A249" s="146">
        <v>241</v>
      </c>
      <c r="B249" s="147" t="s">
        <v>97</v>
      </c>
      <c r="C249" s="147" t="s">
        <v>31</v>
      </c>
      <c r="D249" s="123">
        <v>45000</v>
      </c>
      <c r="E249" s="123">
        <v>45000</v>
      </c>
      <c r="F249" s="123">
        <v>20000</v>
      </c>
      <c r="G249" s="123">
        <f t="shared" si="94"/>
        <v>42340.5</v>
      </c>
      <c r="H249" s="123">
        <f t="shared" si="95"/>
        <v>540000</v>
      </c>
      <c r="I249" s="123">
        <f t="shared" si="96"/>
        <v>31914</v>
      </c>
      <c r="J249" s="123">
        <f t="shared" si="97"/>
        <v>508086</v>
      </c>
      <c r="K249" s="148">
        <f t="shared" si="80"/>
        <v>1148.3248749999998</v>
      </c>
      <c r="L249" s="123">
        <v>0</v>
      </c>
      <c r="M249" s="123">
        <f t="shared" si="98"/>
        <v>1291.5</v>
      </c>
      <c r="N249" s="123">
        <f t="shared" si="81"/>
        <v>3194.9999999999995</v>
      </c>
      <c r="O249" s="123">
        <f>D249*1.1%</f>
        <v>495.00000000000006</v>
      </c>
      <c r="P249" s="123">
        <f t="shared" si="92"/>
        <v>1368</v>
      </c>
      <c r="Q249" s="123">
        <f t="shared" si="82"/>
        <v>3190.5</v>
      </c>
      <c r="R249" s="123">
        <v>0</v>
      </c>
      <c r="S249" s="123">
        <f t="shared" si="83"/>
        <v>2659.5</v>
      </c>
      <c r="T249" s="123">
        <f t="shared" si="84"/>
        <v>3807.8248749999998</v>
      </c>
      <c r="U249" s="123">
        <f t="shared" si="99"/>
        <v>6880.5</v>
      </c>
      <c r="V249" s="149">
        <f t="shared" si="85"/>
        <v>61192.175125000002</v>
      </c>
      <c r="W249" s="150">
        <v>42887</v>
      </c>
      <c r="X249" s="150">
        <v>43252</v>
      </c>
      <c r="Y249" s="151" t="s">
        <v>709</v>
      </c>
      <c r="Z249" s="152" t="s">
        <v>1113</v>
      </c>
    </row>
    <row r="250" spans="1:27" s="152" customFormat="1" ht="32.1" customHeight="1" x14ac:dyDescent="0.25">
      <c r="A250" s="146">
        <v>242</v>
      </c>
      <c r="B250" s="147" t="s">
        <v>98</v>
      </c>
      <c r="C250" s="147" t="s">
        <v>33</v>
      </c>
      <c r="D250" s="123">
        <v>25000</v>
      </c>
      <c r="E250" s="123">
        <v>25000</v>
      </c>
      <c r="F250" s="123">
        <v>15000</v>
      </c>
      <c r="G250" s="123">
        <f t="shared" si="94"/>
        <v>23522.5</v>
      </c>
      <c r="H250" s="123">
        <f t="shared" si="95"/>
        <v>300000</v>
      </c>
      <c r="I250" s="123">
        <f t="shared" si="96"/>
        <v>17730</v>
      </c>
      <c r="J250" s="123">
        <f t="shared" si="97"/>
        <v>282270</v>
      </c>
      <c r="K250" s="148">
        <f t="shared" si="80"/>
        <v>0</v>
      </c>
      <c r="L250" s="123">
        <v>0</v>
      </c>
      <c r="M250" s="123">
        <f t="shared" si="98"/>
        <v>717.5</v>
      </c>
      <c r="N250" s="123">
        <f t="shared" si="81"/>
        <v>1774.9999999999998</v>
      </c>
      <c r="O250" s="123">
        <f>D250*1.1%</f>
        <v>275</v>
      </c>
      <c r="P250" s="123">
        <f t="shared" si="92"/>
        <v>760</v>
      </c>
      <c r="Q250" s="123">
        <f t="shared" si="82"/>
        <v>1772.5000000000002</v>
      </c>
      <c r="R250" s="123">
        <v>0</v>
      </c>
      <c r="S250" s="123">
        <f t="shared" si="83"/>
        <v>1477.5</v>
      </c>
      <c r="T250" s="123">
        <f t="shared" si="84"/>
        <v>1477.5</v>
      </c>
      <c r="U250" s="123">
        <f t="shared" si="99"/>
        <v>3822.5</v>
      </c>
      <c r="V250" s="149">
        <f t="shared" si="85"/>
        <v>38522.5</v>
      </c>
      <c r="W250" s="150">
        <v>42826</v>
      </c>
      <c r="X250" s="150">
        <v>43191</v>
      </c>
      <c r="Y250" s="151" t="s">
        <v>668</v>
      </c>
      <c r="Z250" s="152" t="s">
        <v>1113</v>
      </c>
    </row>
    <row r="251" spans="1:27" s="152" customFormat="1" ht="32.1" customHeight="1" x14ac:dyDescent="0.25">
      <c r="A251" s="146">
        <v>243</v>
      </c>
      <c r="B251" s="147" t="s">
        <v>400</v>
      </c>
      <c r="C251" s="147" t="s">
        <v>313</v>
      </c>
      <c r="D251" s="123">
        <v>130000</v>
      </c>
      <c r="E251" s="123">
        <v>130000</v>
      </c>
      <c r="F251" s="123">
        <v>20000</v>
      </c>
      <c r="G251" s="123">
        <f t="shared" si="94"/>
        <v>122673.89600000001</v>
      </c>
      <c r="H251" s="123">
        <f t="shared" si="95"/>
        <v>1560000</v>
      </c>
      <c r="I251" s="123">
        <f t="shared" si="96"/>
        <v>87913.247999999992</v>
      </c>
      <c r="J251" s="123">
        <f t="shared" si="97"/>
        <v>1472086.7520000001</v>
      </c>
      <c r="K251" s="148">
        <f t="shared" si="80"/>
        <v>19251.411291666667</v>
      </c>
      <c r="L251" s="123">
        <v>0</v>
      </c>
      <c r="M251" s="123">
        <f t="shared" si="98"/>
        <v>3731</v>
      </c>
      <c r="N251" s="123">
        <f t="shared" si="81"/>
        <v>9230</v>
      </c>
      <c r="O251" s="123">
        <f>47304*1.1%</f>
        <v>520.34400000000005</v>
      </c>
      <c r="P251" s="123">
        <f>118260*3.04%</f>
        <v>3595.1039999999998</v>
      </c>
      <c r="Q251" s="123">
        <f t="shared" si="82"/>
        <v>9217</v>
      </c>
      <c r="R251" s="123">
        <v>0</v>
      </c>
      <c r="S251" s="123">
        <f t="shared" si="83"/>
        <v>7326.1039999999994</v>
      </c>
      <c r="T251" s="123">
        <f t="shared" si="84"/>
        <v>26577.515291666667</v>
      </c>
      <c r="U251" s="123">
        <f t="shared" si="99"/>
        <v>18967.344000000001</v>
      </c>
      <c r="V251" s="149">
        <f t="shared" si="85"/>
        <v>123422.48470833333</v>
      </c>
      <c r="W251" s="150">
        <v>42869</v>
      </c>
      <c r="X251" s="150">
        <v>43234</v>
      </c>
      <c r="Y251" s="151" t="s">
        <v>563</v>
      </c>
      <c r="Z251" s="152" t="s">
        <v>1113</v>
      </c>
    </row>
    <row r="252" spans="1:27" s="152" customFormat="1" ht="32.1" customHeight="1" x14ac:dyDescent="0.25">
      <c r="A252" s="146">
        <v>244</v>
      </c>
      <c r="B252" s="147" t="s">
        <v>220</v>
      </c>
      <c r="C252" s="124" t="s">
        <v>221</v>
      </c>
      <c r="D252" s="123">
        <v>18000</v>
      </c>
      <c r="E252" s="123">
        <v>18000</v>
      </c>
      <c r="F252" s="123">
        <v>2000</v>
      </c>
      <c r="G252" s="123">
        <f t="shared" si="94"/>
        <v>16936.2</v>
      </c>
      <c r="H252" s="123">
        <f t="shared" si="95"/>
        <v>216000</v>
      </c>
      <c r="I252" s="123">
        <f t="shared" si="96"/>
        <v>12765.600000000002</v>
      </c>
      <c r="J252" s="123">
        <f t="shared" si="97"/>
        <v>203234.4</v>
      </c>
      <c r="K252" s="148">
        <f t="shared" si="80"/>
        <v>0</v>
      </c>
      <c r="L252" s="123">
        <v>0</v>
      </c>
      <c r="M252" s="123">
        <f t="shared" si="98"/>
        <v>516.6</v>
      </c>
      <c r="N252" s="123">
        <f t="shared" si="81"/>
        <v>1277.9999999999998</v>
      </c>
      <c r="O252" s="123">
        <f t="shared" ref="O252:O257" si="100">D252*1.1%</f>
        <v>198.00000000000003</v>
      </c>
      <c r="P252" s="123">
        <f t="shared" ref="P252:P261" si="101">D252*3.04%</f>
        <v>547.20000000000005</v>
      </c>
      <c r="Q252" s="123">
        <f t="shared" si="82"/>
        <v>1276.2</v>
      </c>
      <c r="R252" s="123">
        <v>0</v>
      </c>
      <c r="S252" s="123">
        <f t="shared" si="83"/>
        <v>1063.8000000000002</v>
      </c>
      <c r="T252" s="123">
        <f t="shared" si="84"/>
        <v>1063.8000000000002</v>
      </c>
      <c r="U252" s="123">
        <f t="shared" si="99"/>
        <v>2752.2</v>
      </c>
      <c r="V252" s="149">
        <f t="shared" si="85"/>
        <v>18936.2</v>
      </c>
      <c r="W252" s="150">
        <v>43008</v>
      </c>
      <c r="X252" s="150">
        <v>43373</v>
      </c>
      <c r="Y252" s="151" t="s">
        <v>1047</v>
      </c>
      <c r="Z252" s="168" t="s">
        <v>1111</v>
      </c>
      <c r="AA252" s="168"/>
    </row>
    <row r="253" spans="1:27" s="152" customFormat="1" ht="32.1" customHeight="1" x14ac:dyDescent="0.25">
      <c r="A253" s="146">
        <v>245</v>
      </c>
      <c r="B253" s="147" t="s">
        <v>264</v>
      </c>
      <c r="C253" s="147" t="s">
        <v>31</v>
      </c>
      <c r="D253" s="123">
        <v>45000</v>
      </c>
      <c r="E253" s="123">
        <v>45000</v>
      </c>
      <c r="F253" s="123">
        <v>20000</v>
      </c>
      <c r="G253" s="123">
        <f t="shared" si="94"/>
        <v>42340.5</v>
      </c>
      <c r="H253" s="123">
        <f t="shared" si="95"/>
        <v>540000</v>
      </c>
      <c r="I253" s="123">
        <f t="shared" si="96"/>
        <v>31914</v>
      </c>
      <c r="J253" s="123">
        <f t="shared" si="97"/>
        <v>508086</v>
      </c>
      <c r="K253" s="148">
        <f t="shared" si="80"/>
        <v>1148.3248749999998</v>
      </c>
      <c r="L253" s="123">
        <v>0</v>
      </c>
      <c r="M253" s="123">
        <f t="shared" si="98"/>
        <v>1291.5</v>
      </c>
      <c r="N253" s="123">
        <f t="shared" si="81"/>
        <v>3194.9999999999995</v>
      </c>
      <c r="O253" s="123">
        <f t="shared" si="100"/>
        <v>495.00000000000006</v>
      </c>
      <c r="P253" s="123">
        <f t="shared" si="101"/>
        <v>1368</v>
      </c>
      <c r="Q253" s="123">
        <f t="shared" si="82"/>
        <v>3190.5</v>
      </c>
      <c r="R253" s="123">
        <v>0</v>
      </c>
      <c r="S253" s="123">
        <f t="shared" si="83"/>
        <v>2659.5</v>
      </c>
      <c r="T253" s="123">
        <f t="shared" si="84"/>
        <v>3807.8248749999998</v>
      </c>
      <c r="U253" s="123">
        <f t="shared" si="99"/>
        <v>6880.5</v>
      </c>
      <c r="V253" s="149">
        <f t="shared" si="85"/>
        <v>61192.175125000002</v>
      </c>
      <c r="W253" s="150">
        <v>42917</v>
      </c>
      <c r="X253" s="150">
        <v>43282</v>
      </c>
      <c r="Y253" s="151" t="s">
        <v>676</v>
      </c>
      <c r="Z253" s="152" t="s">
        <v>1113</v>
      </c>
    </row>
    <row r="254" spans="1:27" s="152" customFormat="1" ht="32.1" customHeight="1" x14ac:dyDescent="0.25">
      <c r="A254" s="146">
        <v>246</v>
      </c>
      <c r="B254" s="147" t="s">
        <v>744</v>
      </c>
      <c r="C254" s="147" t="s">
        <v>754</v>
      </c>
      <c r="D254" s="123">
        <v>25000</v>
      </c>
      <c r="E254" s="123">
        <v>25000</v>
      </c>
      <c r="F254" s="123">
        <v>0</v>
      </c>
      <c r="G254" s="123">
        <f t="shared" si="94"/>
        <v>23522.5</v>
      </c>
      <c r="H254" s="123">
        <f t="shared" si="95"/>
        <v>300000</v>
      </c>
      <c r="I254" s="123">
        <f t="shared" si="96"/>
        <v>17730</v>
      </c>
      <c r="J254" s="123">
        <f t="shared" si="97"/>
        <v>282270</v>
      </c>
      <c r="K254" s="148">
        <f t="shared" si="80"/>
        <v>0</v>
      </c>
      <c r="L254" s="123">
        <v>0</v>
      </c>
      <c r="M254" s="123">
        <f t="shared" si="98"/>
        <v>717.5</v>
      </c>
      <c r="N254" s="123">
        <f t="shared" si="81"/>
        <v>1774.9999999999998</v>
      </c>
      <c r="O254" s="123">
        <f t="shared" si="100"/>
        <v>275</v>
      </c>
      <c r="P254" s="123">
        <f t="shared" si="101"/>
        <v>760</v>
      </c>
      <c r="Q254" s="123">
        <f t="shared" si="82"/>
        <v>1772.5000000000002</v>
      </c>
      <c r="R254" s="123">
        <v>0</v>
      </c>
      <c r="S254" s="123">
        <f t="shared" si="83"/>
        <v>1477.5</v>
      </c>
      <c r="T254" s="123">
        <f t="shared" si="84"/>
        <v>1477.5</v>
      </c>
      <c r="U254" s="123">
        <f t="shared" si="99"/>
        <v>3822.5</v>
      </c>
      <c r="V254" s="149">
        <f t="shared" si="85"/>
        <v>23522.5</v>
      </c>
      <c r="W254" s="150">
        <v>42857</v>
      </c>
      <c r="X254" s="150">
        <v>43222</v>
      </c>
      <c r="Y254" s="151" t="s">
        <v>762</v>
      </c>
      <c r="Z254" s="152" t="s">
        <v>1113</v>
      </c>
    </row>
    <row r="255" spans="1:27" s="152" customFormat="1" ht="32.1" customHeight="1" x14ac:dyDescent="0.25">
      <c r="A255" s="146">
        <v>247</v>
      </c>
      <c r="B255" s="147" t="s">
        <v>99</v>
      </c>
      <c r="C255" s="147" t="s">
        <v>94</v>
      </c>
      <c r="D255" s="123">
        <v>45000</v>
      </c>
      <c r="E255" s="123">
        <v>45000</v>
      </c>
      <c r="F255" s="123">
        <v>20000</v>
      </c>
      <c r="G255" s="123">
        <f t="shared" si="94"/>
        <v>42340.5</v>
      </c>
      <c r="H255" s="123">
        <f t="shared" si="95"/>
        <v>540000</v>
      </c>
      <c r="I255" s="123">
        <f t="shared" si="96"/>
        <v>31914</v>
      </c>
      <c r="J255" s="123">
        <f t="shared" si="97"/>
        <v>508086</v>
      </c>
      <c r="K255" s="148">
        <f t="shared" si="80"/>
        <v>1148.3248749999998</v>
      </c>
      <c r="L255" s="123">
        <v>0</v>
      </c>
      <c r="M255" s="123">
        <f t="shared" si="98"/>
        <v>1291.5</v>
      </c>
      <c r="N255" s="123">
        <f t="shared" si="81"/>
        <v>3194.9999999999995</v>
      </c>
      <c r="O255" s="123">
        <f t="shared" si="100"/>
        <v>495.00000000000006</v>
      </c>
      <c r="P255" s="123">
        <f t="shared" si="101"/>
        <v>1368</v>
      </c>
      <c r="Q255" s="123">
        <f t="shared" si="82"/>
        <v>3190.5</v>
      </c>
      <c r="R255" s="123">
        <v>0</v>
      </c>
      <c r="S255" s="123">
        <f t="shared" si="83"/>
        <v>2659.5</v>
      </c>
      <c r="T255" s="123">
        <f t="shared" si="84"/>
        <v>3807.8248749999998</v>
      </c>
      <c r="U255" s="123">
        <f t="shared" si="99"/>
        <v>6880.5</v>
      </c>
      <c r="V255" s="149">
        <f t="shared" si="85"/>
        <v>61192.175125000002</v>
      </c>
      <c r="W255" s="150">
        <v>42917</v>
      </c>
      <c r="X255" s="150">
        <v>43282</v>
      </c>
      <c r="Y255" s="151" t="s">
        <v>825</v>
      </c>
      <c r="Z255" s="152" t="s">
        <v>1113</v>
      </c>
    </row>
    <row r="256" spans="1:27" s="152" customFormat="1" ht="32.1" customHeight="1" x14ac:dyDescent="0.25">
      <c r="A256" s="146">
        <v>248</v>
      </c>
      <c r="B256" s="147" t="s">
        <v>190</v>
      </c>
      <c r="C256" s="147" t="s">
        <v>28</v>
      </c>
      <c r="D256" s="123">
        <v>25000</v>
      </c>
      <c r="E256" s="123">
        <v>25000</v>
      </c>
      <c r="F256" s="123">
        <v>15000</v>
      </c>
      <c r="G256" s="123">
        <f t="shared" si="94"/>
        <v>23522.5</v>
      </c>
      <c r="H256" s="123">
        <f t="shared" si="95"/>
        <v>300000</v>
      </c>
      <c r="I256" s="123">
        <f t="shared" si="96"/>
        <v>17730</v>
      </c>
      <c r="J256" s="123">
        <f t="shared" si="97"/>
        <v>282270</v>
      </c>
      <c r="K256" s="148">
        <f t="shared" si="80"/>
        <v>0</v>
      </c>
      <c r="L256" s="123">
        <v>0</v>
      </c>
      <c r="M256" s="123">
        <f t="shared" si="98"/>
        <v>717.5</v>
      </c>
      <c r="N256" s="123">
        <f t="shared" si="81"/>
        <v>1774.9999999999998</v>
      </c>
      <c r="O256" s="123">
        <f t="shared" si="100"/>
        <v>275</v>
      </c>
      <c r="P256" s="123">
        <f t="shared" si="101"/>
        <v>760</v>
      </c>
      <c r="Q256" s="123">
        <f t="shared" si="82"/>
        <v>1772.5000000000002</v>
      </c>
      <c r="R256" s="123">
        <v>0</v>
      </c>
      <c r="S256" s="123">
        <f t="shared" si="83"/>
        <v>1477.5</v>
      </c>
      <c r="T256" s="123">
        <f t="shared" si="84"/>
        <v>1477.5</v>
      </c>
      <c r="U256" s="123">
        <f t="shared" si="99"/>
        <v>3822.5</v>
      </c>
      <c r="V256" s="149">
        <f t="shared" si="85"/>
        <v>38522.5</v>
      </c>
      <c r="W256" s="150">
        <v>42840</v>
      </c>
      <c r="X256" s="150">
        <v>43205</v>
      </c>
      <c r="Y256" s="151" t="s">
        <v>704</v>
      </c>
      <c r="Z256" s="152" t="s">
        <v>1113</v>
      </c>
    </row>
    <row r="257" spans="1:27" s="152" customFormat="1" ht="32.1" customHeight="1" x14ac:dyDescent="0.25">
      <c r="A257" s="146">
        <v>249</v>
      </c>
      <c r="B257" s="147" t="s">
        <v>880</v>
      </c>
      <c r="C257" s="147" t="s">
        <v>756</v>
      </c>
      <c r="D257" s="123">
        <v>25300</v>
      </c>
      <c r="E257" s="123">
        <v>25300</v>
      </c>
      <c r="F257" s="123">
        <v>0</v>
      </c>
      <c r="G257" s="123">
        <f t="shared" si="94"/>
        <v>23804.77</v>
      </c>
      <c r="H257" s="123">
        <f t="shared" si="95"/>
        <v>303600</v>
      </c>
      <c r="I257" s="123">
        <f t="shared" si="96"/>
        <v>17942.760000000002</v>
      </c>
      <c r="J257" s="123">
        <f t="shared" si="97"/>
        <v>285657.24</v>
      </c>
      <c r="K257" s="148">
        <f t="shared" si="80"/>
        <v>0</v>
      </c>
      <c r="L257" s="123">
        <v>0</v>
      </c>
      <c r="M257" s="123">
        <f t="shared" si="98"/>
        <v>726.11</v>
      </c>
      <c r="N257" s="123">
        <f t="shared" si="81"/>
        <v>1796.2999999999997</v>
      </c>
      <c r="O257" s="123">
        <f t="shared" si="100"/>
        <v>278.3</v>
      </c>
      <c r="P257" s="123">
        <f t="shared" si="101"/>
        <v>769.12</v>
      </c>
      <c r="Q257" s="123">
        <f t="shared" si="82"/>
        <v>1793.7700000000002</v>
      </c>
      <c r="R257" s="123">
        <v>0</v>
      </c>
      <c r="S257" s="123">
        <f t="shared" si="83"/>
        <v>1495.23</v>
      </c>
      <c r="T257" s="123">
        <f t="shared" si="84"/>
        <v>1495.23</v>
      </c>
      <c r="U257" s="123">
        <f t="shared" si="99"/>
        <v>3868.37</v>
      </c>
      <c r="V257" s="149">
        <f t="shared" si="85"/>
        <v>23804.77</v>
      </c>
      <c r="W257" s="150">
        <v>42948</v>
      </c>
      <c r="X257" s="150">
        <v>43313</v>
      </c>
      <c r="Y257" s="151" t="s">
        <v>886</v>
      </c>
      <c r="Z257" s="168" t="s">
        <v>1111</v>
      </c>
      <c r="AA257" s="168"/>
    </row>
    <row r="258" spans="1:27" s="152" customFormat="1" ht="32.1" customHeight="1" x14ac:dyDescent="0.25">
      <c r="A258" s="146">
        <v>250</v>
      </c>
      <c r="B258" s="147" t="s">
        <v>297</v>
      </c>
      <c r="C258" s="147" t="s">
        <v>981</v>
      </c>
      <c r="D258" s="123">
        <v>80000</v>
      </c>
      <c r="E258" s="123">
        <v>80000</v>
      </c>
      <c r="F258" s="123">
        <v>0</v>
      </c>
      <c r="G258" s="123">
        <f t="shared" si="94"/>
        <v>75272</v>
      </c>
      <c r="H258" s="123">
        <f t="shared" si="95"/>
        <v>960000</v>
      </c>
      <c r="I258" s="123">
        <f t="shared" si="96"/>
        <v>56736</v>
      </c>
      <c r="J258" s="123">
        <f t="shared" si="97"/>
        <v>903264</v>
      </c>
      <c r="K258" s="148">
        <f t="shared" si="80"/>
        <v>7400.9372916666662</v>
      </c>
      <c r="L258" s="123">
        <v>0</v>
      </c>
      <c r="M258" s="123">
        <f t="shared" si="98"/>
        <v>2296</v>
      </c>
      <c r="N258" s="123">
        <f t="shared" si="81"/>
        <v>5679.9999999999991</v>
      </c>
      <c r="O258" s="123">
        <f>47304*1.1%</f>
        <v>520.34400000000005</v>
      </c>
      <c r="P258" s="123">
        <f t="shared" si="101"/>
        <v>2432</v>
      </c>
      <c r="Q258" s="123">
        <f t="shared" si="82"/>
        <v>5672</v>
      </c>
      <c r="R258" s="123">
        <v>0</v>
      </c>
      <c r="S258" s="123">
        <f t="shared" si="83"/>
        <v>4728</v>
      </c>
      <c r="T258" s="123">
        <f t="shared" si="84"/>
        <v>12128.937291666665</v>
      </c>
      <c r="U258" s="123">
        <f t="shared" si="99"/>
        <v>11872.344000000001</v>
      </c>
      <c r="V258" s="149">
        <f t="shared" si="85"/>
        <v>67871.062708333338</v>
      </c>
      <c r="W258" s="150">
        <v>42644</v>
      </c>
      <c r="X258" s="150">
        <v>42824</v>
      </c>
      <c r="Y258" s="151" t="s">
        <v>309</v>
      </c>
    </row>
    <row r="259" spans="1:27" s="152" customFormat="1" ht="32.1" customHeight="1" x14ac:dyDescent="0.25">
      <c r="A259" s="146">
        <v>251</v>
      </c>
      <c r="B259" s="147" t="s">
        <v>1049</v>
      </c>
      <c r="C259" s="147" t="s">
        <v>1054</v>
      </c>
      <c r="D259" s="123">
        <v>75000</v>
      </c>
      <c r="E259" s="123">
        <v>75000</v>
      </c>
      <c r="F259" s="123">
        <v>0</v>
      </c>
      <c r="G259" s="123">
        <f t="shared" si="94"/>
        <v>70567.5</v>
      </c>
      <c r="H259" s="123">
        <f t="shared" si="95"/>
        <v>900000</v>
      </c>
      <c r="I259" s="123">
        <f t="shared" si="96"/>
        <v>53190</v>
      </c>
      <c r="J259" s="123">
        <f t="shared" si="97"/>
        <v>846810</v>
      </c>
      <c r="K259" s="148">
        <f t="shared" si="80"/>
        <v>6309.3498333333337</v>
      </c>
      <c r="L259" s="123">
        <v>0</v>
      </c>
      <c r="M259" s="123">
        <f t="shared" si="98"/>
        <v>2152.5</v>
      </c>
      <c r="N259" s="123">
        <f t="shared" si="81"/>
        <v>5324.9999999999991</v>
      </c>
      <c r="O259" s="123">
        <f>47304*1.1%</f>
        <v>520.34400000000005</v>
      </c>
      <c r="P259" s="123">
        <f t="shared" si="101"/>
        <v>2280</v>
      </c>
      <c r="Q259" s="123">
        <f t="shared" si="82"/>
        <v>5317.5</v>
      </c>
      <c r="R259" s="123">
        <v>0</v>
      </c>
      <c r="S259" s="123">
        <f t="shared" si="83"/>
        <v>4432.5</v>
      </c>
      <c r="T259" s="123">
        <f t="shared" si="84"/>
        <v>10741.849833333334</v>
      </c>
      <c r="U259" s="123">
        <f t="shared" si="99"/>
        <v>11162.844000000001</v>
      </c>
      <c r="V259" s="149">
        <f t="shared" si="85"/>
        <v>64258.150166666666</v>
      </c>
      <c r="W259" s="150">
        <v>43040</v>
      </c>
      <c r="X259" s="150">
        <v>43405</v>
      </c>
      <c r="Y259" s="151" t="s">
        <v>1055</v>
      </c>
      <c r="Z259" s="152" t="s">
        <v>1112</v>
      </c>
    </row>
    <row r="260" spans="1:27" s="152" customFormat="1" ht="32.1" customHeight="1" x14ac:dyDescent="0.25">
      <c r="A260" s="146">
        <v>252</v>
      </c>
      <c r="B260" s="147" t="s">
        <v>100</v>
      </c>
      <c r="C260" s="147" t="s">
        <v>81</v>
      </c>
      <c r="D260" s="123">
        <v>20000</v>
      </c>
      <c r="E260" s="123">
        <v>20000</v>
      </c>
      <c r="F260" s="123">
        <v>10000</v>
      </c>
      <c r="G260" s="123">
        <f t="shared" si="94"/>
        <v>18818</v>
      </c>
      <c r="H260" s="123">
        <f t="shared" si="95"/>
        <v>240000</v>
      </c>
      <c r="I260" s="123">
        <f t="shared" si="96"/>
        <v>14184</v>
      </c>
      <c r="J260" s="123">
        <f t="shared" si="97"/>
        <v>225816</v>
      </c>
      <c r="K260" s="148">
        <f t="shared" si="80"/>
        <v>0</v>
      </c>
      <c r="L260" s="123">
        <v>0</v>
      </c>
      <c r="M260" s="123">
        <f t="shared" si="98"/>
        <v>574</v>
      </c>
      <c r="N260" s="123">
        <f t="shared" si="81"/>
        <v>1419.9999999999998</v>
      </c>
      <c r="O260" s="123">
        <f>D260*1.1%</f>
        <v>220.00000000000003</v>
      </c>
      <c r="P260" s="123">
        <f t="shared" si="101"/>
        <v>608</v>
      </c>
      <c r="Q260" s="123">
        <f t="shared" si="82"/>
        <v>1418</v>
      </c>
      <c r="R260" s="123">
        <v>0</v>
      </c>
      <c r="S260" s="123">
        <f t="shared" si="83"/>
        <v>1182</v>
      </c>
      <c r="T260" s="123">
        <f t="shared" si="84"/>
        <v>1182</v>
      </c>
      <c r="U260" s="123">
        <f t="shared" si="99"/>
        <v>3058</v>
      </c>
      <c r="V260" s="149">
        <f t="shared" si="85"/>
        <v>28818</v>
      </c>
      <c r="W260" s="150">
        <v>42826</v>
      </c>
      <c r="X260" s="150">
        <v>43191</v>
      </c>
      <c r="Y260" s="151" t="s">
        <v>660</v>
      </c>
      <c r="Z260" s="152" t="s">
        <v>1113</v>
      </c>
    </row>
    <row r="261" spans="1:27" s="152" customFormat="1" ht="32.1" customHeight="1" x14ac:dyDescent="0.25">
      <c r="A261" s="146">
        <v>253</v>
      </c>
      <c r="B261" s="147" t="s">
        <v>1050</v>
      </c>
      <c r="C261" s="147" t="s">
        <v>409</v>
      </c>
      <c r="D261" s="123">
        <v>25000</v>
      </c>
      <c r="E261" s="123">
        <v>25000</v>
      </c>
      <c r="F261" s="123">
        <v>15000</v>
      </c>
      <c r="G261" s="123">
        <f t="shared" si="94"/>
        <v>23522.5</v>
      </c>
      <c r="H261" s="123">
        <f t="shared" si="95"/>
        <v>300000</v>
      </c>
      <c r="I261" s="123">
        <f t="shared" si="96"/>
        <v>17730</v>
      </c>
      <c r="J261" s="123">
        <f t="shared" si="97"/>
        <v>282270</v>
      </c>
      <c r="K261" s="148">
        <f t="shared" si="80"/>
        <v>0</v>
      </c>
      <c r="L261" s="123">
        <v>0</v>
      </c>
      <c r="M261" s="123">
        <f t="shared" si="98"/>
        <v>717.5</v>
      </c>
      <c r="N261" s="123">
        <f t="shared" si="81"/>
        <v>1774.9999999999998</v>
      </c>
      <c r="O261" s="123">
        <f>D261*1.1%</f>
        <v>275</v>
      </c>
      <c r="P261" s="123">
        <f t="shared" si="101"/>
        <v>760</v>
      </c>
      <c r="Q261" s="123">
        <f t="shared" si="82"/>
        <v>1772.5000000000002</v>
      </c>
      <c r="R261" s="123">
        <v>0</v>
      </c>
      <c r="S261" s="123">
        <f t="shared" si="83"/>
        <v>1477.5</v>
      </c>
      <c r="T261" s="123">
        <f t="shared" si="84"/>
        <v>1477.5</v>
      </c>
      <c r="U261" s="123">
        <f t="shared" si="99"/>
        <v>3822.5</v>
      </c>
      <c r="V261" s="149">
        <f t="shared" si="85"/>
        <v>38522.5</v>
      </c>
      <c r="W261" s="150">
        <v>43070</v>
      </c>
      <c r="X261" s="150">
        <v>43435</v>
      </c>
      <c r="Y261" s="151" t="s">
        <v>1056</v>
      </c>
      <c r="Z261" s="152" t="s">
        <v>1113</v>
      </c>
    </row>
    <row r="262" spans="1:27" s="152" customFormat="1" ht="32.1" customHeight="1" x14ac:dyDescent="0.25">
      <c r="A262" s="146">
        <v>254</v>
      </c>
      <c r="B262" s="147" t="s">
        <v>101</v>
      </c>
      <c r="C262" s="147" t="s">
        <v>102</v>
      </c>
      <c r="D262" s="123">
        <v>130000</v>
      </c>
      <c r="E262" s="123">
        <v>130000</v>
      </c>
      <c r="F262" s="123">
        <v>0</v>
      </c>
      <c r="G262" s="123">
        <f t="shared" si="94"/>
        <v>122673.89600000001</v>
      </c>
      <c r="H262" s="123">
        <f t="shared" si="95"/>
        <v>1560000</v>
      </c>
      <c r="I262" s="123">
        <f t="shared" si="96"/>
        <v>87913.247999999992</v>
      </c>
      <c r="J262" s="123">
        <f t="shared" si="97"/>
        <v>1472086.7520000001</v>
      </c>
      <c r="K262" s="148">
        <f t="shared" si="80"/>
        <v>19251.411291666667</v>
      </c>
      <c r="L262" s="123">
        <v>0</v>
      </c>
      <c r="M262" s="123">
        <f t="shared" si="98"/>
        <v>3731</v>
      </c>
      <c r="N262" s="123">
        <f t="shared" si="81"/>
        <v>9230</v>
      </c>
      <c r="O262" s="123">
        <f>47304*1.1%</f>
        <v>520.34400000000005</v>
      </c>
      <c r="P262" s="123">
        <f>118260*3.04%</f>
        <v>3595.1039999999998</v>
      </c>
      <c r="Q262" s="123">
        <f t="shared" si="82"/>
        <v>9217</v>
      </c>
      <c r="R262" s="123">
        <v>0</v>
      </c>
      <c r="S262" s="123">
        <f t="shared" si="83"/>
        <v>7326.1039999999994</v>
      </c>
      <c r="T262" s="123">
        <f t="shared" si="84"/>
        <v>26577.515291666667</v>
      </c>
      <c r="U262" s="123">
        <f t="shared" si="99"/>
        <v>18967.344000000001</v>
      </c>
      <c r="V262" s="149">
        <f t="shared" si="85"/>
        <v>103422.48470833333</v>
      </c>
      <c r="W262" s="150">
        <v>42736</v>
      </c>
      <c r="X262" s="150">
        <v>43101</v>
      </c>
      <c r="Y262" s="151" t="s">
        <v>1032</v>
      </c>
      <c r="Z262" s="152" t="s">
        <v>1113</v>
      </c>
    </row>
    <row r="263" spans="1:27" s="152" customFormat="1" ht="32.1" customHeight="1" x14ac:dyDescent="0.25">
      <c r="A263" s="146">
        <v>255</v>
      </c>
      <c r="B263" s="147" t="s">
        <v>250</v>
      </c>
      <c r="C263" s="147" t="s">
        <v>40</v>
      </c>
      <c r="D263" s="123">
        <v>25000</v>
      </c>
      <c r="E263" s="123">
        <v>25000</v>
      </c>
      <c r="F263" s="123">
        <v>15000</v>
      </c>
      <c r="G263" s="123">
        <f t="shared" si="94"/>
        <v>23522.5</v>
      </c>
      <c r="H263" s="123">
        <f t="shared" si="95"/>
        <v>300000</v>
      </c>
      <c r="I263" s="123">
        <f t="shared" si="96"/>
        <v>17730</v>
      </c>
      <c r="J263" s="123">
        <f t="shared" si="97"/>
        <v>282270</v>
      </c>
      <c r="K263" s="148">
        <f t="shared" si="80"/>
        <v>0</v>
      </c>
      <c r="L263" s="123">
        <v>0</v>
      </c>
      <c r="M263" s="123">
        <f t="shared" si="98"/>
        <v>717.5</v>
      </c>
      <c r="N263" s="123">
        <f t="shared" si="81"/>
        <v>1774.9999999999998</v>
      </c>
      <c r="O263" s="123">
        <f t="shared" ref="O263:O279" si="102">D263*1.1%</f>
        <v>275</v>
      </c>
      <c r="P263" s="123">
        <f t="shared" ref="P263:P295" si="103">D263*3.04%</f>
        <v>760</v>
      </c>
      <c r="Q263" s="123">
        <f t="shared" si="82"/>
        <v>1772.5000000000002</v>
      </c>
      <c r="R263" s="123">
        <v>0</v>
      </c>
      <c r="S263" s="123">
        <f t="shared" si="83"/>
        <v>1477.5</v>
      </c>
      <c r="T263" s="123">
        <f t="shared" si="84"/>
        <v>1477.5</v>
      </c>
      <c r="U263" s="123">
        <f t="shared" si="99"/>
        <v>3822.5</v>
      </c>
      <c r="V263" s="149">
        <f t="shared" si="85"/>
        <v>38522.5</v>
      </c>
      <c r="W263" s="150">
        <v>42948</v>
      </c>
      <c r="X263" s="150">
        <v>43313</v>
      </c>
      <c r="Y263" s="151" t="s">
        <v>829</v>
      </c>
      <c r="Z263" s="152" t="s">
        <v>1113</v>
      </c>
    </row>
    <row r="264" spans="1:27" s="152" customFormat="1" ht="32.1" customHeight="1" x14ac:dyDescent="0.25">
      <c r="A264" s="146">
        <v>256</v>
      </c>
      <c r="B264" s="147" t="s">
        <v>1051</v>
      </c>
      <c r="C264" s="147" t="s">
        <v>55</v>
      </c>
      <c r="D264" s="123">
        <v>25000</v>
      </c>
      <c r="E264" s="123">
        <v>25000</v>
      </c>
      <c r="F264" s="123">
        <v>15000</v>
      </c>
      <c r="G264" s="123">
        <f t="shared" si="94"/>
        <v>23522.5</v>
      </c>
      <c r="H264" s="123">
        <f t="shared" si="95"/>
        <v>300000</v>
      </c>
      <c r="I264" s="123">
        <f t="shared" si="96"/>
        <v>17730</v>
      </c>
      <c r="J264" s="123">
        <f t="shared" si="97"/>
        <v>282270</v>
      </c>
      <c r="K264" s="148">
        <f t="shared" si="80"/>
        <v>0</v>
      </c>
      <c r="L264" s="123">
        <v>0</v>
      </c>
      <c r="M264" s="123">
        <f t="shared" si="98"/>
        <v>717.5</v>
      </c>
      <c r="N264" s="123">
        <f t="shared" si="81"/>
        <v>1774.9999999999998</v>
      </c>
      <c r="O264" s="123">
        <f t="shared" si="102"/>
        <v>275</v>
      </c>
      <c r="P264" s="123">
        <f t="shared" si="103"/>
        <v>760</v>
      </c>
      <c r="Q264" s="123">
        <f t="shared" si="82"/>
        <v>1772.5000000000002</v>
      </c>
      <c r="R264" s="123">
        <v>0</v>
      </c>
      <c r="S264" s="123">
        <f t="shared" si="83"/>
        <v>1477.5</v>
      </c>
      <c r="T264" s="123">
        <f t="shared" si="84"/>
        <v>1477.5</v>
      </c>
      <c r="U264" s="123">
        <f t="shared" si="99"/>
        <v>3822.5</v>
      </c>
      <c r="V264" s="149">
        <f t="shared" si="85"/>
        <v>38522.5</v>
      </c>
      <c r="W264" s="150">
        <v>42944</v>
      </c>
      <c r="X264" s="150">
        <v>43309</v>
      </c>
      <c r="Y264" s="151" t="s">
        <v>1057</v>
      </c>
      <c r="Z264" s="152" t="s">
        <v>1113</v>
      </c>
    </row>
    <row r="265" spans="1:27" s="152" customFormat="1" ht="32.1" customHeight="1" x14ac:dyDescent="0.25">
      <c r="A265" s="146">
        <v>257</v>
      </c>
      <c r="B265" s="147" t="s">
        <v>794</v>
      </c>
      <c r="C265" s="147" t="s">
        <v>800</v>
      </c>
      <c r="D265" s="123">
        <v>20000</v>
      </c>
      <c r="E265" s="123">
        <v>20000</v>
      </c>
      <c r="F265" s="123">
        <v>10000</v>
      </c>
      <c r="G265" s="123">
        <f t="shared" si="94"/>
        <v>18818</v>
      </c>
      <c r="H265" s="123">
        <f t="shared" si="95"/>
        <v>240000</v>
      </c>
      <c r="I265" s="123">
        <f t="shared" si="96"/>
        <v>14184</v>
      </c>
      <c r="J265" s="123">
        <f t="shared" si="97"/>
        <v>225816</v>
      </c>
      <c r="K265" s="148">
        <f t="shared" ref="K265:K328" si="104">IF(J265 &lt;= 416220, 0, IF(AND(J265  &gt;=  416220.01, J265  &lt;= 624329), ((J265  - 416220.01)/12)*0.15, IF(AND(J265  &gt;= 624329.01, J265  &lt;= 867123), (((J265  - 624329.01)*0.2) + 31216)/12, IF(J265 &gt;=867123.01, (((J265  - 867123.01)*0.25)+79776)/12))))</f>
        <v>0</v>
      </c>
      <c r="L265" s="123">
        <v>0</v>
      </c>
      <c r="M265" s="123">
        <f t="shared" si="98"/>
        <v>574</v>
      </c>
      <c r="N265" s="123">
        <f t="shared" ref="N265:N328" si="105">D265*7.1%</f>
        <v>1419.9999999999998</v>
      </c>
      <c r="O265" s="123">
        <f t="shared" si="102"/>
        <v>220.00000000000003</v>
      </c>
      <c r="P265" s="123">
        <f t="shared" si="103"/>
        <v>608</v>
      </c>
      <c r="Q265" s="123">
        <f t="shared" ref="Q265:Q328" si="106">D265*7.09%</f>
        <v>1418</v>
      </c>
      <c r="R265" s="123">
        <v>0</v>
      </c>
      <c r="S265" s="123">
        <f t="shared" ref="S265:S328" si="107">+M265+P265+R265</f>
        <v>1182</v>
      </c>
      <c r="T265" s="123">
        <f t="shared" ref="T265:T328" si="108">+K265+S265</f>
        <v>1182</v>
      </c>
      <c r="U265" s="123">
        <f t="shared" si="99"/>
        <v>3058</v>
      </c>
      <c r="V265" s="149">
        <f t="shared" ref="V265:V328" si="109">D265-T265+F265</f>
        <v>28818</v>
      </c>
      <c r="W265" s="150">
        <v>42887</v>
      </c>
      <c r="X265" s="150">
        <v>43252</v>
      </c>
      <c r="Y265" s="151" t="s">
        <v>807</v>
      </c>
      <c r="Z265" s="168" t="s">
        <v>1111</v>
      </c>
      <c r="AA265" s="168"/>
    </row>
    <row r="266" spans="1:27" s="152" customFormat="1" ht="32.1" customHeight="1" x14ac:dyDescent="0.25">
      <c r="A266" s="146">
        <v>258</v>
      </c>
      <c r="B266" s="147" t="s">
        <v>103</v>
      </c>
      <c r="C266" s="147" t="s">
        <v>33</v>
      </c>
      <c r="D266" s="123">
        <v>25000</v>
      </c>
      <c r="E266" s="123">
        <v>25000</v>
      </c>
      <c r="F266" s="123">
        <v>15000</v>
      </c>
      <c r="G266" s="123">
        <f t="shared" si="94"/>
        <v>23522.5</v>
      </c>
      <c r="H266" s="123">
        <f t="shared" si="95"/>
        <v>300000</v>
      </c>
      <c r="I266" s="123">
        <f t="shared" si="96"/>
        <v>17730</v>
      </c>
      <c r="J266" s="123">
        <f t="shared" si="97"/>
        <v>282270</v>
      </c>
      <c r="K266" s="148">
        <f t="shared" si="104"/>
        <v>0</v>
      </c>
      <c r="L266" s="123">
        <v>0</v>
      </c>
      <c r="M266" s="123">
        <f t="shared" si="98"/>
        <v>717.5</v>
      </c>
      <c r="N266" s="123">
        <f t="shared" si="105"/>
        <v>1774.9999999999998</v>
      </c>
      <c r="O266" s="123">
        <f t="shared" si="102"/>
        <v>275</v>
      </c>
      <c r="P266" s="123">
        <f t="shared" si="103"/>
        <v>760</v>
      </c>
      <c r="Q266" s="123">
        <f t="shared" si="106"/>
        <v>1772.5000000000002</v>
      </c>
      <c r="R266" s="123">
        <v>0</v>
      </c>
      <c r="S266" s="123">
        <f t="shared" si="107"/>
        <v>1477.5</v>
      </c>
      <c r="T266" s="123">
        <f t="shared" si="108"/>
        <v>1477.5</v>
      </c>
      <c r="U266" s="123">
        <f t="shared" si="99"/>
        <v>3822.5</v>
      </c>
      <c r="V266" s="149">
        <f t="shared" si="109"/>
        <v>38522.5</v>
      </c>
      <c r="W266" s="150">
        <v>42826</v>
      </c>
      <c r="X266" s="150">
        <v>43191</v>
      </c>
      <c r="Y266" s="151" t="s">
        <v>702</v>
      </c>
      <c r="Z266" s="152" t="s">
        <v>1113</v>
      </c>
    </row>
    <row r="267" spans="1:27" s="152" customFormat="1" ht="32.1" customHeight="1" x14ac:dyDescent="0.25">
      <c r="A267" s="146">
        <v>259</v>
      </c>
      <c r="B267" s="147" t="s">
        <v>191</v>
      </c>
      <c r="C267" s="147" t="s">
        <v>33</v>
      </c>
      <c r="D267" s="123">
        <v>25000</v>
      </c>
      <c r="E267" s="123">
        <v>25000</v>
      </c>
      <c r="F267" s="123">
        <v>15000</v>
      </c>
      <c r="G267" s="123">
        <f t="shared" si="94"/>
        <v>23522.5</v>
      </c>
      <c r="H267" s="123">
        <f t="shared" si="95"/>
        <v>300000</v>
      </c>
      <c r="I267" s="123">
        <f t="shared" si="96"/>
        <v>17730</v>
      </c>
      <c r="J267" s="123">
        <f t="shared" si="97"/>
        <v>282270</v>
      </c>
      <c r="K267" s="148">
        <f t="shared" si="104"/>
        <v>0</v>
      </c>
      <c r="L267" s="123">
        <v>0</v>
      </c>
      <c r="M267" s="123">
        <f t="shared" si="98"/>
        <v>717.5</v>
      </c>
      <c r="N267" s="123">
        <f t="shared" si="105"/>
        <v>1774.9999999999998</v>
      </c>
      <c r="O267" s="123">
        <f t="shared" si="102"/>
        <v>275</v>
      </c>
      <c r="P267" s="123">
        <f t="shared" si="103"/>
        <v>760</v>
      </c>
      <c r="Q267" s="123">
        <f t="shared" si="106"/>
        <v>1772.5000000000002</v>
      </c>
      <c r="R267" s="123">
        <v>0</v>
      </c>
      <c r="S267" s="123">
        <f t="shared" si="107"/>
        <v>1477.5</v>
      </c>
      <c r="T267" s="123">
        <f t="shared" si="108"/>
        <v>1477.5</v>
      </c>
      <c r="U267" s="123">
        <f t="shared" si="99"/>
        <v>3822.5</v>
      </c>
      <c r="V267" s="149">
        <f t="shared" si="109"/>
        <v>38522.5</v>
      </c>
      <c r="W267" s="150">
        <v>42856</v>
      </c>
      <c r="X267" s="150">
        <v>43221</v>
      </c>
      <c r="Y267" s="151" t="s">
        <v>711</v>
      </c>
      <c r="Z267" s="152" t="s">
        <v>1113</v>
      </c>
    </row>
    <row r="268" spans="1:27" s="152" customFormat="1" ht="32.1" customHeight="1" x14ac:dyDescent="0.25">
      <c r="A268" s="146">
        <v>260</v>
      </c>
      <c r="B268" s="147" t="s">
        <v>538</v>
      </c>
      <c r="C268" s="147" t="s">
        <v>55</v>
      </c>
      <c r="D268" s="123">
        <v>25000</v>
      </c>
      <c r="E268" s="123">
        <v>25000</v>
      </c>
      <c r="F268" s="123">
        <v>15000</v>
      </c>
      <c r="G268" s="123">
        <f t="shared" si="94"/>
        <v>23522.5</v>
      </c>
      <c r="H268" s="123">
        <f t="shared" si="95"/>
        <v>300000</v>
      </c>
      <c r="I268" s="123">
        <f t="shared" si="96"/>
        <v>17730</v>
      </c>
      <c r="J268" s="123">
        <f t="shared" si="97"/>
        <v>282270</v>
      </c>
      <c r="K268" s="148">
        <f t="shared" si="104"/>
        <v>0</v>
      </c>
      <c r="L268" s="123">
        <v>0</v>
      </c>
      <c r="M268" s="123">
        <f t="shared" si="98"/>
        <v>717.5</v>
      </c>
      <c r="N268" s="123">
        <f t="shared" si="105"/>
        <v>1774.9999999999998</v>
      </c>
      <c r="O268" s="123">
        <f t="shared" si="102"/>
        <v>275</v>
      </c>
      <c r="P268" s="123">
        <f t="shared" si="103"/>
        <v>760</v>
      </c>
      <c r="Q268" s="123">
        <f t="shared" si="106"/>
        <v>1772.5000000000002</v>
      </c>
      <c r="R268" s="123">
        <v>0</v>
      </c>
      <c r="S268" s="123">
        <f t="shared" si="107"/>
        <v>1477.5</v>
      </c>
      <c r="T268" s="123">
        <f t="shared" si="108"/>
        <v>1477.5</v>
      </c>
      <c r="U268" s="123">
        <f t="shared" si="99"/>
        <v>3822.5</v>
      </c>
      <c r="V268" s="149">
        <f t="shared" si="109"/>
        <v>38522.5</v>
      </c>
      <c r="W268" s="150">
        <v>42979</v>
      </c>
      <c r="X268" s="150">
        <v>43344</v>
      </c>
      <c r="Y268" s="151" t="s">
        <v>934</v>
      </c>
      <c r="Z268" s="152" t="s">
        <v>1113</v>
      </c>
    </row>
    <row r="269" spans="1:27" s="152" customFormat="1" ht="32.1" customHeight="1" x14ac:dyDescent="0.25">
      <c r="A269" s="146">
        <v>261</v>
      </c>
      <c r="B269" s="147" t="s">
        <v>265</v>
      </c>
      <c r="C269" s="147" t="s">
        <v>94</v>
      </c>
      <c r="D269" s="123">
        <v>45000</v>
      </c>
      <c r="E269" s="123">
        <v>45000</v>
      </c>
      <c r="F269" s="123">
        <v>20000</v>
      </c>
      <c r="G269" s="123">
        <f t="shared" si="94"/>
        <v>42340.5</v>
      </c>
      <c r="H269" s="123">
        <f t="shared" si="95"/>
        <v>540000</v>
      </c>
      <c r="I269" s="123">
        <f t="shared" si="96"/>
        <v>31914</v>
      </c>
      <c r="J269" s="123">
        <f t="shared" si="97"/>
        <v>508086</v>
      </c>
      <c r="K269" s="148">
        <f t="shared" si="104"/>
        <v>1148.3248749999998</v>
      </c>
      <c r="L269" s="123">
        <v>0</v>
      </c>
      <c r="M269" s="123">
        <f t="shared" si="98"/>
        <v>1291.5</v>
      </c>
      <c r="N269" s="123">
        <f t="shared" si="105"/>
        <v>3194.9999999999995</v>
      </c>
      <c r="O269" s="123">
        <f t="shared" si="102"/>
        <v>495.00000000000006</v>
      </c>
      <c r="P269" s="123">
        <f t="shared" si="103"/>
        <v>1368</v>
      </c>
      <c r="Q269" s="123">
        <f t="shared" si="106"/>
        <v>3190.5</v>
      </c>
      <c r="R269" s="123">
        <v>0</v>
      </c>
      <c r="S269" s="123">
        <f t="shared" si="107"/>
        <v>2659.5</v>
      </c>
      <c r="T269" s="123">
        <f t="shared" si="108"/>
        <v>3807.8248749999998</v>
      </c>
      <c r="U269" s="123">
        <f t="shared" si="99"/>
        <v>6880.5</v>
      </c>
      <c r="V269" s="149">
        <f t="shared" si="109"/>
        <v>61192.175125000002</v>
      </c>
      <c r="W269" s="150">
        <v>42916</v>
      </c>
      <c r="X269" s="150">
        <v>43281</v>
      </c>
      <c r="Y269" s="151" t="s">
        <v>705</v>
      </c>
      <c r="Z269" s="152" t="s">
        <v>1113</v>
      </c>
    </row>
    <row r="270" spans="1:27" s="152" customFormat="1" ht="32.1" customHeight="1" x14ac:dyDescent="0.25">
      <c r="A270" s="146">
        <v>262</v>
      </c>
      <c r="B270" s="147" t="s">
        <v>104</v>
      </c>
      <c r="C270" s="147" t="s">
        <v>58</v>
      </c>
      <c r="D270" s="123">
        <v>45000</v>
      </c>
      <c r="E270" s="123">
        <v>45000</v>
      </c>
      <c r="F270" s="123">
        <v>20000</v>
      </c>
      <c r="G270" s="123">
        <f t="shared" si="94"/>
        <v>42340.5</v>
      </c>
      <c r="H270" s="123">
        <f t="shared" si="95"/>
        <v>540000</v>
      </c>
      <c r="I270" s="123">
        <f t="shared" si="96"/>
        <v>31914</v>
      </c>
      <c r="J270" s="123">
        <f t="shared" si="97"/>
        <v>508086</v>
      </c>
      <c r="K270" s="148">
        <f t="shared" si="104"/>
        <v>1148.3248749999998</v>
      </c>
      <c r="L270" s="123">
        <v>0</v>
      </c>
      <c r="M270" s="123">
        <f t="shared" si="98"/>
        <v>1291.5</v>
      </c>
      <c r="N270" s="123">
        <f t="shared" si="105"/>
        <v>3194.9999999999995</v>
      </c>
      <c r="O270" s="123">
        <f t="shared" si="102"/>
        <v>495.00000000000006</v>
      </c>
      <c r="P270" s="123">
        <f t="shared" si="103"/>
        <v>1368</v>
      </c>
      <c r="Q270" s="123">
        <f t="shared" si="106"/>
        <v>3190.5</v>
      </c>
      <c r="R270" s="123">
        <v>0</v>
      </c>
      <c r="S270" s="123">
        <f t="shared" si="107"/>
        <v>2659.5</v>
      </c>
      <c r="T270" s="123">
        <f t="shared" si="108"/>
        <v>3807.8248749999998</v>
      </c>
      <c r="U270" s="123">
        <f t="shared" si="99"/>
        <v>6880.5</v>
      </c>
      <c r="V270" s="149">
        <f t="shared" si="109"/>
        <v>61192.175125000002</v>
      </c>
      <c r="W270" s="150">
        <v>43152</v>
      </c>
      <c r="X270" s="150">
        <v>43517</v>
      </c>
      <c r="Y270" s="151" t="s">
        <v>1076</v>
      </c>
      <c r="Z270" s="152" t="s">
        <v>1113</v>
      </c>
    </row>
    <row r="271" spans="1:27" s="152" customFormat="1" ht="32.1" customHeight="1" x14ac:dyDescent="0.25">
      <c r="A271" s="146">
        <v>263</v>
      </c>
      <c r="B271" s="147" t="s">
        <v>346</v>
      </c>
      <c r="C271" s="147" t="s">
        <v>347</v>
      </c>
      <c r="D271" s="123">
        <v>20000</v>
      </c>
      <c r="E271" s="123">
        <v>20000</v>
      </c>
      <c r="F271" s="123">
        <v>10000</v>
      </c>
      <c r="G271" s="123">
        <f t="shared" si="94"/>
        <v>18818</v>
      </c>
      <c r="H271" s="123">
        <f t="shared" si="95"/>
        <v>240000</v>
      </c>
      <c r="I271" s="123">
        <f t="shared" si="96"/>
        <v>14184</v>
      </c>
      <c r="J271" s="123">
        <f t="shared" si="97"/>
        <v>225816</v>
      </c>
      <c r="K271" s="148">
        <f t="shared" si="104"/>
        <v>0</v>
      </c>
      <c r="L271" s="123">
        <v>0</v>
      </c>
      <c r="M271" s="123">
        <f t="shared" si="98"/>
        <v>574</v>
      </c>
      <c r="N271" s="123">
        <f t="shared" si="105"/>
        <v>1419.9999999999998</v>
      </c>
      <c r="O271" s="123">
        <f t="shared" si="102"/>
        <v>220.00000000000003</v>
      </c>
      <c r="P271" s="123">
        <f t="shared" si="103"/>
        <v>608</v>
      </c>
      <c r="Q271" s="123">
        <f t="shared" si="106"/>
        <v>1418</v>
      </c>
      <c r="R271" s="123">
        <v>0</v>
      </c>
      <c r="S271" s="123">
        <f t="shared" si="107"/>
        <v>1182</v>
      </c>
      <c r="T271" s="123">
        <f t="shared" si="108"/>
        <v>1182</v>
      </c>
      <c r="U271" s="123">
        <f t="shared" si="99"/>
        <v>3058</v>
      </c>
      <c r="V271" s="149">
        <f t="shared" si="109"/>
        <v>28818</v>
      </c>
      <c r="W271" s="150">
        <v>42979</v>
      </c>
      <c r="X271" s="150">
        <v>43344</v>
      </c>
      <c r="Y271" s="151" t="s">
        <v>937</v>
      </c>
      <c r="Z271" s="152" t="s">
        <v>1113</v>
      </c>
    </row>
    <row r="272" spans="1:27" s="152" customFormat="1" ht="32.1" customHeight="1" x14ac:dyDescent="0.25">
      <c r="A272" s="146">
        <v>264</v>
      </c>
      <c r="B272" s="147" t="s">
        <v>415</v>
      </c>
      <c r="C272" s="147" t="s">
        <v>408</v>
      </c>
      <c r="D272" s="123">
        <v>25000</v>
      </c>
      <c r="E272" s="123">
        <v>25000</v>
      </c>
      <c r="F272" s="123">
        <v>15000</v>
      </c>
      <c r="G272" s="123">
        <f t="shared" si="94"/>
        <v>23522.5</v>
      </c>
      <c r="H272" s="123">
        <f t="shared" si="95"/>
        <v>300000</v>
      </c>
      <c r="I272" s="123">
        <f t="shared" si="96"/>
        <v>17730</v>
      </c>
      <c r="J272" s="123">
        <f t="shared" si="97"/>
        <v>282270</v>
      </c>
      <c r="K272" s="148">
        <f t="shared" si="104"/>
        <v>0</v>
      </c>
      <c r="L272" s="123">
        <v>0</v>
      </c>
      <c r="M272" s="123">
        <f t="shared" si="98"/>
        <v>717.5</v>
      </c>
      <c r="N272" s="123">
        <f t="shared" si="105"/>
        <v>1774.9999999999998</v>
      </c>
      <c r="O272" s="123">
        <f t="shared" si="102"/>
        <v>275</v>
      </c>
      <c r="P272" s="123">
        <f t="shared" si="103"/>
        <v>760</v>
      </c>
      <c r="Q272" s="123">
        <f t="shared" si="106"/>
        <v>1772.5000000000002</v>
      </c>
      <c r="R272" s="123">
        <v>0</v>
      </c>
      <c r="S272" s="123">
        <f t="shared" si="107"/>
        <v>1477.5</v>
      </c>
      <c r="T272" s="123">
        <f t="shared" si="108"/>
        <v>1477.5</v>
      </c>
      <c r="U272" s="123">
        <f t="shared" si="99"/>
        <v>3822.5</v>
      </c>
      <c r="V272" s="149">
        <f t="shared" si="109"/>
        <v>38522.5</v>
      </c>
      <c r="W272" s="150">
        <v>42886</v>
      </c>
      <c r="X272" s="150">
        <v>43251</v>
      </c>
      <c r="Y272" s="151" t="s">
        <v>1042</v>
      </c>
      <c r="Z272" s="152" t="s">
        <v>1113</v>
      </c>
    </row>
    <row r="273" spans="1:26" s="152" customFormat="1" ht="32.1" customHeight="1" x14ac:dyDescent="0.25">
      <c r="A273" s="146">
        <v>265</v>
      </c>
      <c r="B273" s="147" t="s">
        <v>266</v>
      </c>
      <c r="C273" s="147" t="s">
        <v>33</v>
      </c>
      <c r="D273" s="123">
        <v>25000</v>
      </c>
      <c r="E273" s="123">
        <v>25000</v>
      </c>
      <c r="F273" s="123">
        <v>15000</v>
      </c>
      <c r="G273" s="123">
        <f t="shared" ref="G273:G304" si="110">D273-S273</f>
        <v>23522.5</v>
      </c>
      <c r="H273" s="123">
        <f t="shared" ref="H273:H304" si="111">D273*12</f>
        <v>300000</v>
      </c>
      <c r="I273" s="123">
        <f t="shared" ref="I273:I304" si="112">S273*12</f>
        <v>17730</v>
      </c>
      <c r="J273" s="123">
        <f t="shared" ref="J273:J304" si="113">H273-I273</f>
        <v>282270</v>
      </c>
      <c r="K273" s="148">
        <f t="shared" si="104"/>
        <v>0</v>
      </c>
      <c r="L273" s="123">
        <v>0</v>
      </c>
      <c r="M273" s="123">
        <f t="shared" ref="M273:M304" si="114">D273*2.87%</f>
        <v>717.5</v>
      </c>
      <c r="N273" s="123">
        <f t="shared" si="105"/>
        <v>1774.9999999999998</v>
      </c>
      <c r="O273" s="123">
        <f t="shared" si="102"/>
        <v>275</v>
      </c>
      <c r="P273" s="123">
        <f t="shared" si="103"/>
        <v>760</v>
      </c>
      <c r="Q273" s="123">
        <f t="shared" si="106"/>
        <v>1772.5000000000002</v>
      </c>
      <c r="R273" s="123">
        <v>0</v>
      </c>
      <c r="S273" s="123">
        <f t="shared" si="107"/>
        <v>1477.5</v>
      </c>
      <c r="T273" s="123">
        <f t="shared" si="108"/>
        <v>1477.5</v>
      </c>
      <c r="U273" s="123">
        <f t="shared" ref="U273:U304" si="115">N273+Q273+O273</f>
        <v>3822.5</v>
      </c>
      <c r="V273" s="149">
        <f t="shared" si="109"/>
        <v>38522.5</v>
      </c>
      <c r="W273" s="150">
        <v>42917</v>
      </c>
      <c r="X273" s="150">
        <v>43281</v>
      </c>
      <c r="Y273" s="151" t="s">
        <v>682</v>
      </c>
      <c r="Z273" s="152" t="s">
        <v>1113</v>
      </c>
    </row>
    <row r="274" spans="1:26" s="152" customFormat="1" ht="32.1" customHeight="1" x14ac:dyDescent="0.25">
      <c r="A274" s="146">
        <v>266</v>
      </c>
      <c r="B274" s="147" t="s">
        <v>647</v>
      </c>
      <c r="C274" s="147" t="s">
        <v>55</v>
      </c>
      <c r="D274" s="123">
        <v>25000</v>
      </c>
      <c r="E274" s="123">
        <v>25000</v>
      </c>
      <c r="F274" s="123">
        <v>15000</v>
      </c>
      <c r="G274" s="123">
        <f t="shared" si="110"/>
        <v>23522.5</v>
      </c>
      <c r="H274" s="123">
        <f t="shared" si="111"/>
        <v>300000</v>
      </c>
      <c r="I274" s="123">
        <f t="shared" si="112"/>
        <v>17730</v>
      </c>
      <c r="J274" s="123">
        <f t="shared" si="113"/>
        <v>282270</v>
      </c>
      <c r="K274" s="148">
        <f t="shared" si="104"/>
        <v>0</v>
      </c>
      <c r="L274" s="123">
        <v>0</v>
      </c>
      <c r="M274" s="123">
        <f t="shared" si="114"/>
        <v>717.5</v>
      </c>
      <c r="N274" s="123">
        <f t="shared" si="105"/>
        <v>1774.9999999999998</v>
      </c>
      <c r="O274" s="123">
        <f t="shared" si="102"/>
        <v>275</v>
      </c>
      <c r="P274" s="123">
        <f t="shared" si="103"/>
        <v>760</v>
      </c>
      <c r="Q274" s="123">
        <f t="shared" si="106"/>
        <v>1772.5000000000002</v>
      </c>
      <c r="R274" s="123">
        <v>0</v>
      </c>
      <c r="S274" s="123">
        <f t="shared" si="107"/>
        <v>1477.5</v>
      </c>
      <c r="T274" s="123">
        <f t="shared" si="108"/>
        <v>1477.5</v>
      </c>
      <c r="U274" s="123">
        <f t="shared" si="115"/>
        <v>3822.5</v>
      </c>
      <c r="V274" s="149">
        <f t="shared" si="109"/>
        <v>38522.5</v>
      </c>
      <c r="W274" s="150">
        <v>42840</v>
      </c>
      <c r="X274" s="150">
        <v>43205</v>
      </c>
      <c r="Y274" s="151" t="s">
        <v>652</v>
      </c>
      <c r="Z274" s="152" t="s">
        <v>1113</v>
      </c>
    </row>
    <row r="275" spans="1:26" s="152" customFormat="1" ht="32.1" customHeight="1" x14ac:dyDescent="0.25">
      <c r="A275" s="146">
        <v>267</v>
      </c>
      <c r="B275" s="147" t="s">
        <v>106</v>
      </c>
      <c r="C275" s="147" t="s">
        <v>36</v>
      </c>
      <c r="D275" s="123">
        <v>45000</v>
      </c>
      <c r="E275" s="123">
        <v>45000</v>
      </c>
      <c r="F275" s="123">
        <v>20000</v>
      </c>
      <c r="G275" s="123">
        <f t="shared" si="110"/>
        <v>42340.5</v>
      </c>
      <c r="H275" s="123">
        <f t="shared" si="111"/>
        <v>540000</v>
      </c>
      <c r="I275" s="123">
        <f t="shared" si="112"/>
        <v>31914</v>
      </c>
      <c r="J275" s="123">
        <f t="shared" si="113"/>
        <v>508086</v>
      </c>
      <c r="K275" s="148">
        <f t="shared" si="104"/>
        <v>1148.3248749999998</v>
      </c>
      <c r="L275" s="123">
        <v>0</v>
      </c>
      <c r="M275" s="123">
        <f t="shared" si="114"/>
        <v>1291.5</v>
      </c>
      <c r="N275" s="123">
        <f t="shared" si="105"/>
        <v>3194.9999999999995</v>
      </c>
      <c r="O275" s="123">
        <f t="shared" si="102"/>
        <v>495.00000000000006</v>
      </c>
      <c r="P275" s="123">
        <f t="shared" si="103"/>
        <v>1368</v>
      </c>
      <c r="Q275" s="123">
        <f t="shared" si="106"/>
        <v>3190.5</v>
      </c>
      <c r="R275" s="123">
        <v>0</v>
      </c>
      <c r="S275" s="123">
        <f t="shared" si="107"/>
        <v>2659.5</v>
      </c>
      <c r="T275" s="123">
        <f t="shared" si="108"/>
        <v>3807.8248749999998</v>
      </c>
      <c r="U275" s="123">
        <f t="shared" si="115"/>
        <v>6880.5</v>
      </c>
      <c r="V275" s="149">
        <f t="shared" si="109"/>
        <v>61192.175125000002</v>
      </c>
      <c r="W275" s="150">
        <v>42887</v>
      </c>
      <c r="X275" s="150">
        <v>43252</v>
      </c>
      <c r="Y275" s="151" t="s">
        <v>674</v>
      </c>
      <c r="Z275" s="152" t="s">
        <v>1113</v>
      </c>
    </row>
    <row r="276" spans="1:26" s="152" customFormat="1" ht="32.1" customHeight="1" x14ac:dyDescent="0.25">
      <c r="A276" s="146">
        <v>268</v>
      </c>
      <c r="B276" s="147" t="s">
        <v>373</v>
      </c>
      <c r="C276" s="147" t="s">
        <v>55</v>
      </c>
      <c r="D276" s="123">
        <v>25000</v>
      </c>
      <c r="E276" s="123">
        <v>25000</v>
      </c>
      <c r="F276" s="123">
        <v>15000</v>
      </c>
      <c r="G276" s="123">
        <f t="shared" si="110"/>
        <v>23522.5</v>
      </c>
      <c r="H276" s="123">
        <f t="shared" si="111"/>
        <v>300000</v>
      </c>
      <c r="I276" s="123">
        <f t="shared" si="112"/>
        <v>17730</v>
      </c>
      <c r="J276" s="123">
        <f t="shared" si="113"/>
        <v>282270</v>
      </c>
      <c r="K276" s="148">
        <f t="shared" si="104"/>
        <v>0</v>
      </c>
      <c r="L276" s="123">
        <v>0</v>
      </c>
      <c r="M276" s="123">
        <f t="shared" si="114"/>
        <v>717.5</v>
      </c>
      <c r="N276" s="123">
        <f t="shared" si="105"/>
        <v>1774.9999999999998</v>
      </c>
      <c r="O276" s="123">
        <f t="shared" si="102"/>
        <v>275</v>
      </c>
      <c r="P276" s="123">
        <f t="shared" si="103"/>
        <v>760</v>
      </c>
      <c r="Q276" s="123">
        <f t="shared" si="106"/>
        <v>1772.5000000000002</v>
      </c>
      <c r="R276" s="123">
        <v>0</v>
      </c>
      <c r="S276" s="123">
        <f t="shared" si="107"/>
        <v>1477.5</v>
      </c>
      <c r="T276" s="123">
        <f t="shared" si="108"/>
        <v>1477.5</v>
      </c>
      <c r="U276" s="123">
        <f t="shared" si="115"/>
        <v>3822.5</v>
      </c>
      <c r="V276" s="149">
        <f t="shared" si="109"/>
        <v>38522.5</v>
      </c>
      <c r="W276" s="150">
        <v>43039</v>
      </c>
      <c r="X276" s="150">
        <v>43405</v>
      </c>
      <c r="Y276" s="151" t="s">
        <v>1035</v>
      </c>
      <c r="Z276" s="152" t="s">
        <v>1113</v>
      </c>
    </row>
    <row r="277" spans="1:26" s="152" customFormat="1" ht="32.1" customHeight="1" x14ac:dyDescent="0.25">
      <c r="A277" s="146">
        <v>269</v>
      </c>
      <c r="B277" s="147" t="s">
        <v>433</v>
      </c>
      <c r="C277" s="147" t="s">
        <v>409</v>
      </c>
      <c r="D277" s="123">
        <v>25000</v>
      </c>
      <c r="E277" s="123">
        <v>25000</v>
      </c>
      <c r="F277" s="123">
        <v>15000</v>
      </c>
      <c r="G277" s="123">
        <f t="shared" si="110"/>
        <v>23522.5</v>
      </c>
      <c r="H277" s="123">
        <f t="shared" si="111"/>
        <v>300000</v>
      </c>
      <c r="I277" s="123">
        <f t="shared" si="112"/>
        <v>17730</v>
      </c>
      <c r="J277" s="123">
        <f t="shared" si="113"/>
        <v>282270</v>
      </c>
      <c r="K277" s="148">
        <f t="shared" si="104"/>
        <v>0</v>
      </c>
      <c r="L277" s="123">
        <v>0</v>
      </c>
      <c r="M277" s="123">
        <f t="shared" si="114"/>
        <v>717.5</v>
      </c>
      <c r="N277" s="123">
        <f t="shared" si="105"/>
        <v>1774.9999999999998</v>
      </c>
      <c r="O277" s="123">
        <f t="shared" si="102"/>
        <v>275</v>
      </c>
      <c r="P277" s="123">
        <f t="shared" si="103"/>
        <v>760</v>
      </c>
      <c r="Q277" s="123">
        <f t="shared" si="106"/>
        <v>1772.5000000000002</v>
      </c>
      <c r="R277" s="123">
        <v>0</v>
      </c>
      <c r="S277" s="123">
        <f t="shared" si="107"/>
        <v>1477.5</v>
      </c>
      <c r="T277" s="123">
        <f t="shared" si="108"/>
        <v>1477.5</v>
      </c>
      <c r="U277" s="123">
        <f t="shared" si="115"/>
        <v>3822.5</v>
      </c>
      <c r="V277" s="149">
        <f t="shared" si="109"/>
        <v>38522.5</v>
      </c>
      <c r="W277" s="150">
        <v>42950</v>
      </c>
      <c r="X277" s="150">
        <v>43315</v>
      </c>
      <c r="Y277" s="151" t="s">
        <v>994</v>
      </c>
      <c r="Z277" s="152" t="s">
        <v>1113</v>
      </c>
    </row>
    <row r="278" spans="1:26" s="152" customFormat="1" ht="32.1" customHeight="1" x14ac:dyDescent="0.25">
      <c r="A278" s="146">
        <v>270</v>
      </c>
      <c r="B278" s="147" t="s">
        <v>267</v>
      </c>
      <c r="C278" s="147" t="s">
        <v>31</v>
      </c>
      <c r="D278" s="123">
        <v>45000</v>
      </c>
      <c r="E278" s="123">
        <v>45000</v>
      </c>
      <c r="F278" s="123">
        <v>20000</v>
      </c>
      <c r="G278" s="123">
        <f t="shared" si="110"/>
        <v>42340.5</v>
      </c>
      <c r="H278" s="123">
        <f t="shared" si="111"/>
        <v>540000</v>
      </c>
      <c r="I278" s="123">
        <f t="shared" si="112"/>
        <v>31914</v>
      </c>
      <c r="J278" s="123">
        <f t="shared" si="113"/>
        <v>508086</v>
      </c>
      <c r="K278" s="148">
        <f t="shared" si="104"/>
        <v>1148.3248749999998</v>
      </c>
      <c r="L278" s="123">
        <v>0</v>
      </c>
      <c r="M278" s="123">
        <f t="shared" si="114"/>
        <v>1291.5</v>
      </c>
      <c r="N278" s="123">
        <f t="shared" si="105"/>
        <v>3194.9999999999995</v>
      </c>
      <c r="O278" s="123">
        <f t="shared" si="102"/>
        <v>495.00000000000006</v>
      </c>
      <c r="P278" s="123">
        <f t="shared" si="103"/>
        <v>1368</v>
      </c>
      <c r="Q278" s="123">
        <f t="shared" si="106"/>
        <v>3190.5</v>
      </c>
      <c r="R278" s="123">
        <v>0</v>
      </c>
      <c r="S278" s="123">
        <f t="shared" si="107"/>
        <v>2659.5</v>
      </c>
      <c r="T278" s="123">
        <f t="shared" si="108"/>
        <v>3807.8248749999998</v>
      </c>
      <c r="U278" s="123">
        <f t="shared" si="115"/>
        <v>6880.5</v>
      </c>
      <c r="V278" s="149">
        <f t="shared" si="109"/>
        <v>61192.175125000002</v>
      </c>
      <c r="W278" s="150">
        <v>42917</v>
      </c>
      <c r="X278" s="150">
        <v>43282</v>
      </c>
      <c r="Y278" s="151" t="s">
        <v>664</v>
      </c>
      <c r="Z278" s="152" t="s">
        <v>1113</v>
      </c>
    </row>
    <row r="279" spans="1:26" s="152" customFormat="1" ht="32.1" customHeight="1" x14ac:dyDescent="0.25">
      <c r="A279" s="146">
        <v>271</v>
      </c>
      <c r="B279" s="147" t="s">
        <v>466</v>
      </c>
      <c r="C279" s="147" t="s">
        <v>471</v>
      </c>
      <c r="D279" s="123">
        <v>35000</v>
      </c>
      <c r="E279" s="123">
        <v>35000</v>
      </c>
      <c r="F279" s="123">
        <v>0</v>
      </c>
      <c r="G279" s="123">
        <f t="shared" si="110"/>
        <v>32931.5</v>
      </c>
      <c r="H279" s="123">
        <f t="shared" si="111"/>
        <v>420000</v>
      </c>
      <c r="I279" s="123">
        <f t="shared" si="112"/>
        <v>24822</v>
      </c>
      <c r="J279" s="123">
        <f t="shared" si="113"/>
        <v>395178</v>
      </c>
      <c r="K279" s="148">
        <f t="shared" si="104"/>
        <v>0</v>
      </c>
      <c r="L279" s="123">
        <v>0</v>
      </c>
      <c r="M279" s="123">
        <f t="shared" si="114"/>
        <v>1004.5</v>
      </c>
      <c r="N279" s="123">
        <f t="shared" si="105"/>
        <v>2485</v>
      </c>
      <c r="O279" s="123">
        <f t="shared" si="102"/>
        <v>385.00000000000006</v>
      </c>
      <c r="P279" s="123">
        <f t="shared" si="103"/>
        <v>1064</v>
      </c>
      <c r="Q279" s="123">
        <f t="shared" si="106"/>
        <v>2481.5</v>
      </c>
      <c r="R279" s="123">
        <v>0</v>
      </c>
      <c r="S279" s="123">
        <f t="shared" si="107"/>
        <v>2068.5</v>
      </c>
      <c r="T279" s="123">
        <f t="shared" si="108"/>
        <v>2068.5</v>
      </c>
      <c r="U279" s="123">
        <f t="shared" si="115"/>
        <v>5351.5</v>
      </c>
      <c r="V279" s="149">
        <f t="shared" si="109"/>
        <v>32931.5</v>
      </c>
      <c r="W279" s="150">
        <v>42795</v>
      </c>
      <c r="X279" s="150">
        <v>43160</v>
      </c>
      <c r="Y279" s="151" t="s">
        <v>473</v>
      </c>
      <c r="Z279" s="152" t="s">
        <v>1113</v>
      </c>
    </row>
    <row r="280" spans="1:26" s="152" customFormat="1" ht="32.1" customHeight="1" x14ac:dyDescent="0.25">
      <c r="A280" s="146">
        <v>272</v>
      </c>
      <c r="B280" s="147" t="s">
        <v>298</v>
      </c>
      <c r="C280" s="147" t="s">
        <v>772</v>
      </c>
      <c r="D280" s="123">
        <v>65000</v>
      </c>
      <c r="E280" s="123">
        <v>65000</v>
      </c>
      <c r="F280" s="123">
        <v>0</v>
      </c>
      <c r="G280" s="123">
        <f t="shared" si="110"/>
        <v>61158.5</v>
      </c>
      <c r="H280" s="123">
        <f t="shared" si="111"/>
        <v>780000</v>
      </c>
      <c r="I280" s="123">
        <f t="shared" si="112"/>
        <v>46098</v>
      </c>
      <c r="J280" s="123">
        <f t="shared" si="113"/>
        <v>733902</v>
      </c>
      <c r="K280" s="148">
        <f t="shared" si="104"/>
        <v>4427.5498333333335</v>
      </c>
      <c r="L280" s="123">
        <v>0</v>
      </c>
      <c r="M280" s="123">
        <f t="shared" si="114"/>
        <v>1865.5</v>
      </c>
      <c r="N280" s="123">
        <f t="shared" si="105"/>
        <v>4615</v>
      </c>
      <c r="O280" s="123">
        <f>47304*1.1%</f>
        <v>520.34400000000005</v>
      </c>
      <c r="P280" s="123">
        <f t="shared" si="103"/>
        <v>1976</v>
      </c>
      <c r="Q280" s="123">
        <f t="shared" si="106"/>
        <v>4608.5</v>
      </c>
      <c r="R280" s="123">
        <v>0</v>
      </c>
      <c r="S280" s="123">
        <f t="shared" si="107"/>
        <v>3841.5</v>
      </c>
      <c r="T280" s="123">
        <f t="shared" si="108"/>
        <v>8269.0498333333344</v>
      </c>
      <c r="U280" s="123">
        <f t="shared" si="115"/>
        <v>9743.844000000001</v>
      </c>
      <c r="V280" s="149">
        <f t="shared" si="109"/>
        <v>56730.950166666662</v>
      </c>
      <c r="W280" s="150">
        <v>43189</v>
      </c>
      <c r="X280" s="150">
        <v>43554</v>
      </c>
      <c r="Y280" s="151" t="s">
        <v>1101</v>
      </c>
      <c r="Z280" s="152" t="s">
        <v>1113</v>
      </c>
    </row>
    <row r="281" spans="1:26" s="152" customFormat="1" ht="32.1" customHeight="1" x14ac:dyDescent="0.25">
      <c r="A281" s="146">
        <v>273</v>
      </c>
      <c r="B281" s="147" t="s">
        <v>107</v>
      </c>
      <c r="C281" s="147" t="s">
        <v>63</v>
      </c>
      <c r="D281" s="123">
        <v>20000</v>
      </c>
      <c r="E281" s="123">
        <v>20000</v>
      </c>
      <c r="F281" s="123">
        <v>10000</v>
      </c>
      <c r="G281" s="123">
        <f t="shared" si="110"/>
        <v>18818</v>
      </c>
      <c r="H281" s="123">
        <f t="shared" si="111"/>
        <v>240000</v>
      </c>
      <c r="I281" s="123">
        <f t="shared" si="112"/>
        <v>14184</v>
      </c>
      <c r="J281" s="123">
        <f t="shared" si="113"/>
        <v>225816</v>
      </c>
      <c r="K281" s="148">
        <f t="shared" si="104"/>
        <v>0</v>
      </c>
      <c r="L281" s="123">
        <v>0</v>
      </c>
      <c r="M281" s="123">
        <f t="shared" si="114"/>
        <v>574</v>
      </c>
      <c r="N281" s="123">
        <f t="shared" si="105"/>
        <v>1419.9999999999998</v>
      </c>
      <c r="O281" s="123">
        <f>D281*1.1%</f>
        <v>220.00000000000003</v>
      </c>
      <c r="P281" s="123">
        <f t="shared" si="103"/>
        <v>608</v>
      </c>
      <c r="Q281" s="123">
        <f t="shared" si="106"/>
        <v>1418</v>
      </c>
      <c r="R281" s="123">
        <v>0</v>
      </c>
      <c r="S281" s="123">
        <f t="shared" si="107"/>
        <v>1182</v>
      </c>
      <c r="T281" s="123">
        <f t="shared" si="108"/>
        <v>1182</v>
      </c>
      <c r="U281" s="123">
        <f t="shared" si="115"/>
        <v>3058</v>
      </c>
      <c r="V281" s="149">
        <f t="shared" si="109"/>
        <v>28818</v>
      </c>
      <c r="W281" s="150">
        <v>42948</v>
      </c>
      <c r="X281" s="150">
        <v>43313</v>
      </c>
      <c r="Y281" s="151" t="s">
        <v>831</v>
      </c>
      <c r="Z281" s="152" t="s">
        <v>1113</v>
      </c>
    </row>
    <row r="282" spans="1:26" s="152" customFormat="1" ht="32.1" customHeight="1" x14ac:dyDescent="0.25">
      <c r="A282" s="146">
        <v>274</v>
      </c>
      <c r="B282" s="147" t="s">
        <v>352</v>
      </c>
      <c r="C282" s="147" t="s">
        <v>356</v>
      </c>
      <c r="D282" s="123">
        <v>45000</v>
      </c>
      <c r="E282" s="123">
        <v>45000</v>
      </c>
      <c r="F282" s="123">
        <v>20000</v>
      </c>
      <c r="G282" s="123">
        <f t="shared" si="110"/>
        <v>42340.5</v>
      </c>
      <c r="H282" s="123">
        <f t="shared" si="111"/>
        <v>540000</v>
      </c>
      <c r="I282" s="123">
        <f t="shared" si="112"/>
        <v>31914</v>
      </c>
      <c r="J282" s="123">
        <f t="shared" si="113"/>
        <v>508086</v>
      </c>
      <c r="K282" s="148">
        <f t="shared" si="104"/>
        <v>1148.3248749999998</v>
      </c>
      <c r="L282" s="123">
        <v>0</v>
      </c>
      <c r="M282" s="123">
        <f t="shared" si="114"/>
        <v>1291.5</v>
      </c>
      <c r="N282" s="123">
        <f t="shared" si="105"/>
        <v>3194.9999999999995</v>
      </c>
      <c r="O282" s="123">
        <f>D282*1.1%</f>
        <v>495.00000000000006</v>
      </c>
      <c r="P282" s="123">
        <f t="shared" si="103"/>
        <v>1368</v>
      </c>
      <c r="Q282" s="123">
        <f t="shared" si="106"/>
        <v>3190.5</v>
      </c>
      <c r="R282" s="123">
        <v>0</v>
      </c>
      <c r="S282" s="123">
        <f t="shared" si="107"/>
        <v>2659.5</v>
      </c>
      <c r="T282" s="123">
        <f t="shared" si="108"/>
        <v>3807.8248749999998</v>
      </c>
      <c r="U282" s="123">
        <f t="shared" si="115"/>
        <v>6880.5</v>
      </c>
      <c r="V282" s="149">
        <f t="shared" si="109"/>
        <v>61192.175125000002</v>
      </c>
      <c r="W282" s="150">
        <v>42855</v>
      </c>
      <c r="X282" s="150">
        <v>43220</v>
      </c>
      <c r="Y282" s="151" t="s">
        <v>717</v>
      </c>
      <c r="Z282" s="152" t="s">
        <v>1113</v>
      </c>
    </row>
    <row r="283" spans="1:26" s="152" customFormat="1" ht="32.1" customHeight="1" x14ac:dyDescent="0.25">
      <c r="A283" s="146">
        <v>275</v>
      </c>
      <c r="B283" s="147" t="s">
        <v>108</v>
      </c>
      <c r="C283" s="147" t="s">
        <v>33</v>
      </c>
      <c r="D283" s="123">
        <v>25000</v>
      </c>
      <c r="E283" s="123">
        <v>25000</v>
      </c>
      <c r="F283" s="123">
        <v>15000</v>
      </c>
      <c r="G283" s="123">
        <f t="shared" si="110"/>
        <v>23522.5</v>
      </c>
      <c r="H283" s="123">
        <f t="shared" si="111"/>
        <v>300000</v>
      </c>
      <c r="I283" s="123">
        <f t="shared" si="112"/>
        <v>17730</v>
      </c>
      <c r="J283" s="123">
        <f t="shared" si="113"/>
        <v>282270</v>
      </c>
      <c r="K283" s="148">
        <f t="shared" si="104"/>
        <v>0</v>
      </c>
      <c r="L283" s="123">
        <v>0</v>
      </c>
      <c r="M283" s="123">
        <f t="shared" si="114"/>
        <v>717.5</v>
      </c>
      <c r="N283" s="123">
        <f t="shared" si="105"/>
        <v>1774.9999999999998</v>
      </c>
      <c r="O283" s="123">
        <f>D283*1.1%</f>
        <v>275</v>
      </c>
      <c r="P283" s="123">
        <f t="shared" si="103"/>
        <v>760</v>
      </c>
      <c r="Q283" s="123">
        <f t="shared" si="106"/>
        <v>1772.5000000000002</v>
      </c>
      <c r="R283" s="123">
        <v>0</v>
      </c>
      <c r="S283" s="123">
        <f t="shared" si="107"/>
        <v>1477.5</v>
      </c>
      <c r="T283" s="123">
        <f t="shared" si="108"/>
        <v>1477.5</v>
      </c>
      <c r="U283" s="123">
        <f t="shared" si="115"/>
        <v>3822.5</v>
      </c>
      <c r="V283" s="149">
        <f t="shared" si="109"/>
        <v>38522.5</v>
      </c>
      <c r="W283" s="150">
        <v>42826</v>
      </c>
      <c r="X283" s="150">
        <v>43191</v>
      </c>
      <c r="Y283" s="151" t="s">
        <v>693</v>
      </c>
      <c r="Z283" s="152" t="s">
        <v>1113</v>
      </c>
    </row>
    <row r="284" spans="1:26" s="152" customFormat="1" ht="32.1" customHeight="1" x14ac:dyDescent="0.25">
      <c r="A284" s="146">
        <v>276</v>
      </c>
      <c r="B284" s="147" t="s">
        <v>109</v>
      </c>
      <c r="C284" s="147" t="s">
        <v>55</v>
      </c>
      <c r="D284" s="123">
        <v>25000</v>
      </c>
      <c r="E284" s="123">
        <v>25000</v>
      </c>
      <c r="F284" s="123">
        <v>15000</v>
      </c>
      <c r="G284" s="123">
        <f t="shared" si="110"/>
        <v>23522.5</v>
      </c>
      <c r="H284" s="123">
        <f t="shared" si="111"/>
        <v>300000</v>
      </c>
      <c r="I284" s="123">
        <f t="shared" si="112"/>
        <v>17730</v>
      </c>
      <c r="J284" s="123">
        <f t="shared" si="113"/>
        <v>282270</v>
      </c>
      <c r="K284" s="148">
        <f t="shared" si="104"/>
        <v>0</v>
      </c>
      <c r="L284" s="123">
        <v>0</v>
      </c>
      <c r="M284" s="123">
        <f t="shared" si="114"/>
        <v>717.5</v>
      </c>
      <c r="N284" s="123">
        <f t="shared" si="105"/>
        <v>1774.9999999999998</v>
      </c>
      <c r="O284" s="123">
        <f>D284*1.1%</f>
        <v>275</v>
      </c>
      <c r="P284" s="123">
        <f t="shared" si="103"/>
        <v>760</v>
      </c>
      <c r="Q284" s="123">
        <f t="shared" si="106"/>
        <v>1772.5000000000002</v>
      </c>
      <c r="R284" s="123">
        <v>0</v>
      </c>
      <c r="S284" s="123">
        <f t="shared" si="107"/>
        <v>1477.5</v>
      </c>
      <c r="T284" s="123">
        <f t="shared" si="108"/>
        <v>1477.5</v>
      </c>
      <c r="U284" s="123">
        <f t="shared" si="115"/>
        <v>3822.5</v>
      </c>
      <c r="V284" s="149">
        <f t="shared" si="109"/>
        <v>38522.5</v>
      </c>
      <c r="W284" s="150">
        <v>42826</v>
      </c>
      <c r="X284" s="150">
        <v>43191</v>
      </c>
      <c r="Y284" s="151" t="s">
        <v>947</v>
      </c>
      <c r="Z284" s="152" t="s">
        <v>1113</v>
      </c>
    </row>
    <row r="285" spans="1:26" s="152" customFormat="1" ht="32.1" customHeight="1" x14ac:dyDescent="0.25">
      <c r="A285" s="146">
        <v>277</v>
      </c>
      <c r="B285" s="147" t="s">
        <v>363</v>
      </c>
      <c r="C285" s="147" t="s">
        <v>355</v>
      </c>
      <c r="D285" s="123">
        <v>60000</v>
      </c>
      <c r="E285" s="123">
        <v>60000</v>
      </c>
      <c r="F285" s="123">
        <v>20000</v>
      </c>
      <c r="G285" s="123">
        <f t="shared" si="110"/>
        <v>56454</v>
      </c>
      <c r="H285" s="123">
        <f t="shared" si="111"/>
        <v>720000</v>
      </c>
      <c r="I285" s="123">
        <f t="shared" si="112"/>
        <v>42552</v>
      </c>
      <c r="J285" s="123">
        <f t="shared" si="113"/>
        <v>677448</v>
      </c>
      <c r="K285" s="148">
        <f t="shared" si="104"/>
        <v>3486.6498333333329</v>
      </c>
      <c r="L285" s="123">
        <v>0</v>
      </c>
      <c r="M285" s="123">
        <f t="shared" si="114"/>
        <v>1722</v>
      </c>
      <c r="N285" s="123">
        <f t="shared" si="105"/>
        <v>4260</v>
      </c>
      <c r="O285" s="123">
        <f>47304*1.1%</f>
        <v>520.34400000000005</v>
      </c>
      <c r="P285" s="123">
        <f t="shared" si="103"/>
        <v>1824</v>
      </c>
      <c r="Q285" s="123">
        <f t="shared" si="106"/>
        <v>4254</v>
      </c>
      <c r="R285" s="123">
        <v>0</v>
      </c>
      <c r="S285" s="123">
        <f t="shared" si="107"/>
        <v>3546</v>
      </c>
      <c r="T285" s="123">
        <f t="shared" si="108"/>
        <v>7032.6498333333329</v>
      </c>
      <c r="U285" s="123">
        <f t="shared" si="115"/>
        <v>9034.344000000001</v>
      </c>
      <c r="V285" s="149">
        <f t="shared" si="109"/>
        <v>72967.350166666671</v>
      </c>
      <c r="W285" s="150">
        <v>42855</v>
      </c>
      <c r="X285" s="150">
        <v>43220</v>
      </c>
      <c r="Y285" s="151" t="s">
        <v>492</v>
      </c>
      <c r="Z285" s="152" t="s">
        <v>1113</v>
      </c>
    </row>
    <row r="286" spans="1:26" s="152" customFormat="1" ht="32.1" customHeight="1" x14ac:dyDescent="0.25">
      <c r="A286" s="146">
        <v>278</v>
      </c>
      <c r="B286" s="147" t="s">
        <v>268</v>
      </c>
      <c r="C286" s="147" t="s">
        <v>33</v>
      </c>
      <c r="D286" s="123">
        <v>25000</v>
      </c>
      <c r="E286" s="123">
        <v>25000</v>
      </c>
      <c r="F286" s="123">
        <v>15000</v>
      </c>
      <c r="G286" s="123">
        <f t="shared" si="110"/>
        <v>23522.5</v>
      </c>
      <c r="H286" s="123">
        <f t="shared" si="111"/>
        <v>300000</v>
      </c>
      <c r="I286" s="123">
        <f t="shared" si="112"/>
        <v>17730</v>
      </c>
      <c r="J286" s="123">
        <f t="shared" si="113"/>
        <v>282270</v>
      </c>
      <c r="K286" s="148">
        <f t="shared" si="104"/>
        <v>0</v>
      </c>
      <c r="L286" s="123">
        <v>0</v>
      </c>
      <c r="M286" s="123">
        <f t="shared" si="114"/>
        <v>717.5</v>
      </c>
      <c r="N286" s="123">
        <f t="shared" si="105"/>
        <v>1774.9999999999998</v>
      </c>
      <c r="O286" s="123">
        <f>D286*1.1%</f>
        <v>275</v>
      </c>
      <c r="P286" s="123">
        <f t="shared" si="103"/>
        <v>760</v>
      </c>
      <c r="Q286" s="123">
        <f t="shared" si="106"/>
        <v>1772.5000000000002</v>
      </c>
      <c r="R286" s="123">
        <v>0</v>
      </c>
      <c r="S286" s="123">
        <f t="shared" si="107"/>
        <v>1477.5</v>
      </c>
      <c r="T286" s="123">
        <f t="shared" si="108"/>
        <v>1477.5</v>
      </c>
      <c r="U286" s="123">
        <f t="shared" si="115"/>
        <v>3822.5</v>
      </c>
      <c r="V286" s="149">
        <f t="shared" si="109"/>
        <v>38522.5</v>
      </c>
      <c r="W286" s="150">
        <v>42917</v>
      </c>
      <c r="X286" s="150">
        <v>43281</v>
      </c>
      <c r="Y286" s="151" t="s">
        <v>716</v>
      </c>
      <c r="Z286" s="152" t="s">
        <v>1113</v>
      </c>
    </row>
    <row r="287" spans="1:26" s="152" customFormat="1" ht="32.1" customHeight="1" x14ac:dyDescent="0.25">
      <c r="A287" s="146">
        <v>279</v>
      </c>
      <c r="B287" s="147" t="s">
        <v>401</v>
      </c>
      <c r="C287" s="147" t="s">
        <v>411</v>
      </c>
      <c r="D287" s="123">
        <v>60000</v>
      </c>
      <c r="E287" s="123">
        <v>60000</v>
      </c>
      <c r="F287" s="123">
        <v>20000</v>
      </c>
      <c r="G287" s="123">
        <f t="shared" si="110"/>
        <v>56454</v>
      </c>
      <c r="H287" s="123">
        <f t="shared" si="111"/>
        <v>720000</v>
      </c>
      <c r="I287" s="123">
        <f t="shared" si="112"/>
        <v>42552</v>
      </c>
      <c r="J287" s="123">
        <f t="shared" si="113"/>
        <v>677448</v>
      </c>
      <c r="K287" s="148">
        <f t="shared" si="104"/>
        <v>3486.6498333333329</v>
      </c>
      <c r="L287" s="123">
        <v>0</v>
      </c>
      <c r="M287" s="123">
        <f t="shared" si="114"/>
        <v>1722</v>
      </c>
      <c r="N287" s="123">
        <f t="shared" si="105"/>
        <v>4260</v>
      </c>
      <c r="O287" s="123">
        <f>47304*1.1%</f>
        <v>520.34400000000005</v>
      </c>
      <c r="P287" s="123">
        <f t="shared" si="103"/>
        <v>1824</v>
      </c>
      <c r="Q287" s="123">
        <f t="shared" si="106"/>
        <v>4254</v>
      </c>
      <c r="R287" s="123">
        <v>0</v>
      </c>
      <c r="S287" s="123">
        <f t="shared" si="107"/>
        <v>3546</v>
      </c>
      <c r="T287" s="123">
        <f t="shared" si="108"/>
        <v>7032.6498333333329</v>
      </c>
      <c r="U287" s="123">
        <f t="shared" si="115"/>
        <v>9034.344000000001</v>
      </c>
      <c r="V287" s="149">
        <f t="shared" si="109"/>
        <v>72967.350166666671</v>
      </c>
      <c r="W287" s="150">
        <v>42856</v>
      </c>
      <c r="X287" s="150">
        <v>43221</v>
      </c>
      <c r="Y287" s="151" t="s">
        <v>574</v>
      </c>
      <c r="Z287" s="152" t="s">
        <v>1113</v>
      </c>
    </row>
    <row r="288" spans="1:26" s="152" customFormat="1" ht="32.1" customHeight="1" x14ac:dyDescent="0.25">
      <c r="A288" s="146">
        <v>280</v>
      </c>
      <c r="B288" s="147" t="s">
        <v>453</v>
      </c>
      <c r="C288" s="147" t="s">
        <v>409</v>
      </c>
      <c r="D288" s="123">
        <v>25000</v>
      </c>
      <c r="E288" s="123">
        <v>25000</v>
      </c>
      <c r="F288" s="123">
        <v>15000</v>
      </c>
      <c r="G288" s="123">
        <f t="shared" si="110"/>
        <v>22508.880000000001</v>
      </c>
      <c r="H288" s="123">
        <f t="shared" si="111"/>
        <v>300000</v>
      </c>
      <c r="I288" s="123">
        <f t="shared" si="112"/>
        <v>29893.439999999999</v>
      </c>
      <c r="J288" s="123">
        <f t="shared" si="113"/>
        <v>270106.56</v>
      </c>
      <c r="K288" s="148">
        <f t="shared" si="104"/>
        <v>0</v>
      </c>
      <c r="L288" s="123">
        <v>0</v>
      </c>
      <c r="M288" s="123">
        <f t="shared" si="114"/>
        <v>717.5</v>
      </c>
      <c r="N288" s="123">
        <f t="shared" si="105"/>
        <v>1774.9999999999998</v>
      </c>
      <c r="O288" s="123">
        <f>D288*1.1%</f>
        <v>275</v>
      </c>
      <c r="P288" s="123">
        <f t="shared" si="103"/>
        <v>760</v>
      </c>
      <c r="Q288" s="123">
        <f t="shared" si="106"/>
        <v>1772.5000000000002</v>
      </c>
      <c r="R288" s="123">
        <v>1013.62</v>
      </c>
      <c r="S288" s="123">
        <f t="shared" si="107"/>
        <v>2491.12</v>
      </c>
      <c r="T288" s="123">
        <f t="shared" si="108"/>
        <v>2491.12</v>
      </c>
      <c r="U288" s="123">
        <f t="shared" si="115"/>
        <v>3822.5</v>
      </c>
      <c r="V288" s="149">
        <f t="shared" si="109"/>
        <v>37508.880000000005</v>
      </c>
      <c r="W288" s="150">
        <v>43132</v>
      </c>
      <c r="X288" s="150">
        <v>43497</v>
      </c>
      <c r="Y288" s="151" t="s">
        <v>1077</v>
      </c>
      <c r="Z288" s="152" t="s">
        <v>1113</v>
      </c>
    </row>
    <row r="289" spans="1:27" s="152" customFormat="1" ht="32.1" customHeight="1" x14ac:dyDescent="0.25">
      <c r="A289" s="146">
        <v>281</v>
      </c>
      <c r="B289" s="147" t="s">
        <v>110</v>
      </c>
      <c r="C289" s="147" t="s">
        <v>55</v>
      </c>
      <c r="D289" s="123">
        <v>25000</v>
      </c>
      <c r="E289" s="123">
        <v>25000</v>
      </c>
      <c r="F289" s="123">
        <v>15000</v>
      </c>
      <c r="G289" s="123">
        <f t="shared" si="110"/>
        <v>23522.5</v>
      </c>
      <c r="H289" s="123">
        <f t="shared" si="111"/>
        <v>300000</v>
      </c>
      <c r="I289" s="123">
        <f t="shared" si="112"/>
        <v>17730</v>
      </c>
      <c r="J289" s="123">
        <f t="shared" si="113"/>
        <v>282270</v>
      </c>
      <c r="K289" s="148">
        <f t="shared" si="104"/>
        <v>0</v>
      </c>
      <c r="L289" s="123">
        <v>0</v>
      </c>
      <c r="M289" s="123">
        <f t="shared" si="114"/>
        <v>717.5</v>
      </c>
      <c r="N289" s="123">
        <f t="shared" si="105"/>
        <v>1774.9999999999998</v>
      </c>
      <c r="O289" s="123">
        <f>D289*1.1%</f>
        <v>275</v>
      </c>
      <c r="P289" s="123">
        <f t="shared" si="103"/>
        <v>760</v>
      </c>
      <c r="Q289" s="123">
        <f t="shared" si="106"/>
        <v>1772.5000000000002</v>
      </c>
      <c r="R289" s="123">
        <v>0</v>
      </c>
      <c r="S289" s="123">
        <f t="shared" si="107"/>
        <v>1477.5</v>
      </c>
      <c r="T289" s="123">
        <f t="shared" si="108"/>
        <v>1477.5</v>
      </c>
      <c r="U289" s="123">
        <f t="shared" si="115"/>
        <v>3822.5</v>
      </c>
      <c r="V289" s="149">
        <f t="shared" si="109"/>
        <v>38522.5</v>
      </c>
      <c r="W289" s="150">
        <v>42826</v>
      </c>
      <c r="X289" s="150">
        <v>43191</v>
      </c>
      <c r="Y289" s="151" t="s">
        <v>677</v>
      </c>
      <c r="Z289" s="152" t="s">
        <v>1113</v>
      </c>
    </row>
    <row r="290" spans="1:27" s="152" customFormat="1" ht="32.1" customHeight="1" x14ac:dyDescent="0.25">
      <c r="A290" s="146">
        <v>282</v>
      </c>
      <c r="B290" s="147" t="s">
        <v>111</v>
      </c>
      <c r="C290" s="147" t="s">
        <v>33</v>
      </c>
      <c r="D290" s="123">
        <v>25000</v>
      </c>
      <c r="E290" s="123">
        <v>25000</v>
      </c>
      <c r="F290" s="123">
        <v>15000</v>
      </c>
      <c r="G290" s="123">
        <f t="shared" si="110"/>
        <v>23522.5</v>
      </c>
      <c r="H290" s="123">
        <f t="shared" si="111"/>
        <v>300000</v>
      </c>
      <c r="I290" s="123">
        <f t="shared" si="112"/>
        <v>17730</v>
      </c>
      <c r="J290" s="123">
        <f t="shared" si="113"/>
        <v>282270</v>
      </c>
      <c r="K290" s="148">
        <f t="shared" si="104"/>
        <v>0</v>
      </c>
      <c r="L290" s="123">
        <v>0</v>
      </c>
      <c r="M290" s="123">
        <f t="shared" si="114"/>
        <v>717.5</v>
      </c>
      <c r="N290" s="123">
        <f t="shared" si="105"/>
        <v>1774.9999999999998</v>
      </c>
      <c r="O290" s="123">
        <f>D290*1.1%</f>
        <v>275</v>
      </c>
      <c r="P290" s="123">
        <f t="shared" si="103"/>
        <v>760</v>
      </c>
      <c r="Q290" s="123">
        <f t="shared" si="106"/>
        <v>1772.5000000000002</v>
      </c>
      <c r="R290" s="123">
        <v>0</v>
      </c>
      <c r="S290" s="123">
        <f t="shared" si="107"/>
        <v>1477.5</v>
      </c>
      <c r="T290" s="123">
        <f t="shared" si="108"/>
        <v>1477.5</v>
      </c>
      <c r="U290" s="123">
        <f t="shared" si="115"/>
        <v>3822.5</v>
      </c>
      <c r="V290" s="149">
        <f t="shared" si="109"/>
        <v>38522.5</v>
      </c>
      <c r="W290" s="150">
        <v>42856</v>
      </c>
      <c r="X290" s="150">
        <v>43221</v>
      </c>
      <c r="Y290" s="151" t="s">
        <v>662</v>
      </c>
      <c r="Z290" s="152" t="s">
        <v>1113</v>
      </c>
    </row>
    <row r="291" spans="1:27" s="152" customFormat="1" ht="32.1" customHeight="1" x14ac:dyDescent="0.25">
      <c r="A291" s="146">
        <v>283</v>
      </c>
      <c r="B291" s="147" t="s">
        <v>467</v>
      </c>
      <c r="C291" s="147" t="s">
        <v>471</v>
      </c>
      <c r="D291" s="123">
        <v>35000</v>
      </c>
      <c r="E291" s="123">
        <v>35000</v>
      </c>
      <c r="F291" s="123">
        <v>0</v>
      </c>
      <c r="G291" s="123">
        <f t="shared" si="110"/>
        <v>32931.5</v>
      </c>
      <c r="H291" s="123">
        <f t="shared" si="111"/>
        <v>420000</v>
      </c>
      <c r="I291" s="123">
        <f t="shared" si="112"/>
        <v>24822</v>
      </c>
      <c r="J291" s="123">
        <f t="shared" si="113"/>
        <v>395178</v>
      </c>
      <c r="K291" s="148">
        <f t="shared" si="104"/>
        <v>0</v>
      </c>
      <c r="L291" s="123">
        <v>0</v>
      </c>
      <c r="M291" s="123">
        <f t="shared" si="114"/>
        <v>1004.5</v>
      </c>
      <c r="N291" s="123">
        <f t="shared" si="105"/>
        <v>2485</v>
      </c>
      <c r="O291" s="123">
        <f>D291*1.1%</f>
        <v>385.00000000000006</v>
      </c>
      <c r="P291" s="123">
        <f t="shared" si="103"/>
        <v>1064</v>
      </c>
      <c r="Q291" s="123">
        <f t="shared" si="106"/>
        <v>2481.5</v>
      </c>
      <c r="R291" s="123">
        <v>0</v>
      </c>
      <c r="S291" s="123">
        <f t="shared" si="107"/>
        <v>2068.5</v>
      </c>
      <c r="T291" s="123">
        <f t="shared" si="108"/>
        <v>2068.5</v>
      </c>
      <c r="U291" s="123">
        <f t="shared" si="115"/>
        <v>5351.5</v>
      </c>
      <c r="V291" s="149">
        <f t="shared" si="109"/>
        <v>32931.5</v>
      </c>
      <c r="W291" s="150">
        <v>42795</v>
      </c>
      <c r="X291" s="150">
        <v>43160</v>
      </c>
      <c r="Y291" s="151" t="s">
        <v>474</v>
      </c>
      <c r="Z291" s="152" t="s">
        <v>1113</v>
      </c>
    </row>
    <row r="292" spans="1:27" s="152" customFormat="1" ht="32.1" customHeight="1" x14ac:dyDescent="0.25">
      <c r="A292" s="146">
        <v>284</v>
      </c>
      <c r="B292" s="147" t="s">
        <v>815</v>
      </c>
      <c r="C292" s="147" t="s">
        <v>33</v>
      </c>
      <c r="D292" s="123">
        <v>25000</v>
      </c>
      <c r="E292" s="123">
        <v>25000</v>
      </c>
      <c r="F292" s="123">
        <v>15000</v>
      </c>
      <c r="G292" s="123">
        <f t="shared" si="110"/>
        <v>23522.5</v>
      </c>
      <c r="H292" s="123">
        <f t="shared" si="111"/>
        <v>300000</v>
      </c>
      <c r="I292" s="123">
        <f t="shared" si="112"/>
        <v>17730</v>
      </c>
      <c r="J292" s="123">
        <f t="shared" si="113"/>
        <v>282270</v>
      </c>
      <c r="K292" s="148">
        <f t="shared" si="104"/>
        <v>0</v>
      </c>
      <c r="L292" s="123">
        <v>0</v>
      </c>
      <c r="M292" s="123">
        <f t="shared" si="114"/>
        <v>717.5</v>
      </c>
      <c r="N292" s="123">
        <f t="shared" si="105"/>
        <v>1774.9999999999998</v>
      </c>
      <c r="O292" s="123">
        <f>D292*1.1%</f>
        <v>275</v>
      </c>
      <c r="P292" s="123">
        <f t="shared" si="103"/>
        <v>760</v>
      </c>
      <c r="Q292" s="123">
        <f t="shared" si="106"/>
        <v>1772.5000000000002</v>
      </c>
      <c r="R292" s="123">
        <v>0</v>
      </c>
      <c r="S292" s="123">
        <f t="shared" si="107"/>
        <v>1477.5</v>
      </c>
      <c r="T292" s="123">
        <f t="shared" si="108"/>
        <v>1477.5</v>
      </c>
      <c r="U292" s="123">
        <f t="shared" si="115"/>
        <v>3822.5</v>
      </c>
      <c r="V292" s="149">
        <f t="shared" si="109"/>
        <v>38522.5</v>
      </c>
      <c r="W292" s="150">
        <v>42931</v>
      </c>
      <c r="X292" s="150">
        <v>43296</v>
      </c>
      <c r="Y292" s="151" t="s">
        <v>819</v>
      </c>
      <c r="Z292" s="152" t="s">
        <v>1113</v>
      </c>
    </row>
    <row r="293" spans="1:27" s="152" customFormat="1" ht="32.1" customHeight="1" x14ac:dyDescent="0.25">
      <c r="A293" s="146">
        <v>285</v>
      </c>
      <c r="B293" s="147" t="s">
        <v>178</v>
      </c>
      <c r="C293" s="147" t="s">
        <v>519</v>
      </c>
      <c r="D293" s="123">
        <v>75000</v>
      </c>
      <c r="E293" s="123">
        <v>75000</v>
      </c>
      <c r="F293" s="123">
        <v>0</v>
      </c>
      <c r="G293" s="123">
        <f t="shared" si="110"/>
        <v>70567.5</v>
      </c>
      <c r="H293" s="123">
        <f t="shared" si="111"/>
        <v>900000</v>
      </c>
      <c r="I293" s="123">
        <f t="shared" si="112"/>
        <v>53190</v>
      </c>
      <c r="J293" s="123">
        <f t="shared" si="113"/>
        <v>846810</v>
      </c>
      <c r="K293" s="148">
        <f t="shared" si="104"/>
        <v>6309.3498333333337</v>
      </c>
      <c r="L293" s="123">
        <v>0</v>
      </c>
      <c r="M293" s="123">
        <f t="shared" si="114"/>
        <v>2152.5</v>
      </c>
      <c r="N293" s="123">
        <f t="shared" si="105"/>
        <v>5324.9999999999991</v>
      </c>
      <c r="O293" s="123">
        <f>47304*1.1%</f>
        <v>520.34400000000005</v>
      </c>
      <c r="P293" s="123">
        <f t="shared" si="103"/>
        <v>2280</v>
      </c>
      <c r="Q293" s="123">
        <f t="shared" si="106"/>
        <v>5317.5</v>
      </c>
      <c r="R293" s="123">
        <v>0</v>
      </c>
      <c r="S293" s="123">
        <f t="shared" si="107"/>
        <v>4432.5</v>
      </c>
      <c r="T293" s="123">
        <f t="shared" si="108"/>
        <v>10741.849833333334</v>
      </c>
      <c r="U293" s="123">
        <f t="shared" si="115"/>
        <v>11162.844000000001</v>
      </c>
      <c r="V293" s="149">
        <f t="shared" si="109"/>
        <v>64258.150166666666</v>
      </c>
      <c r="W293" s="150">
        <v>42840</v>
      </c>
      <c r="X293" s="150">
        <v>43205</v>
      </c>
      <c r="Y293" s="151" t="s">
        <v>491</v>
      </c>
      <c r="Z293" s="152" t="s">
        <v>1113</v>
      </c>
    </row>
    <row r="294" spans="1:27" s="152" customFormat="1" ht="32.1" customHeight="1" x14ac:dyDescent="0.25">
      <c r="A294" s="146">
        <v>286</v>
      </c>
      <c r="B294" s="147" t="s">
        <v>112</v>
      </c>
      <c r="C294" s="147" t="s">
        <v>55</v>
      </c>
      <c r="D294" s="123">
        <v>33000</v>
      </c>
      <c r="E294" s="123">
        <v>33000</v>
      </c>
      <c r="F294" s="123">
        <v>15000</v>
      </c>
      <c r="G294" s="123">
        <f t="shared" si="110"/>
        <v>31049.7</v>
      </c>
      <c r="H294" s="123">
        <f t="shared" si="111"/>
        <v>396000</v>
      </c>
      <c r="I294" s="123">
        <f t="shared" si="112"/>
        <v>23403.600000000002</v>
      </c>
      <c r="J294" s="123">
        <f t="shared" si="113"/>
        <v>372596.4</v>
      </c>
      <c r="K294" s="148">
        <f t="shared" si="104"/>
        <v>0</v>
      </c>
      <c r="L294" s="123">
        <v>0</v>
      </c>
      <c r="M294" s="123">
        <f t="shared" si="114"/>
        <v>947.1</v>
      </c>
      <c r="N294" s="123">
        <f t="shared" si="105"/>
        <v>2343</v>
      </c>
      <c r="O294" s="123">
        <f>D294*1.1%</f>
        <v>363.00000000000006</v>
      </c>
      <c r="P294" s="123">
        <f t="shared" si="103"/>
        <v>1003.2</v>
      </c>
      <c r="Q294" s="123">
        <f t="shared" si="106"/>
        <v>2339.7000000000003</v>
      </c>
      <c r="R294" s="123">
        <v>0</v>
      </c>
      <c r="S294" s="123">
        <f t="shared" si="107"/>
        <v>1950.3000000000002</v>
      </c>
      <c r="T294" s="123">
        <f t="shared" si="108"/>
        <v>1950.3000000000002</v>
      </c>
      <c r="U294" s="123">
        <f t="shared" si="115"/>
        <v>5045.7000000000007</v>
      </c>
      <c r="V294" s="149">
        <f t="shared" si="109"/>
        <v>46049.7</v>
      </c>
      <c r="W294" s="150">
        <v>43009</v>
      </c>
      <c r="X294" s="150">
        <v>43312</v>
      </c>
      <c r="Y294" s="151" t="s">
        <v>1026</v>
      </c>
      <c r="Z294" s="152" t="s">
        <v>1113</v>
      </c>
    </row>
    <row r="295" spans="1:27" s="152" customFormat="1" ht="32.1" customHeight="1" x14ac:dyDescent="0.25">
      <c r="A295" s="146">
        <v>287</v>
      </c>
      <c r="B295" s="147" t="s">
        <v>381</v>
      </c>
      <c r="C295" s="147" t="s">
        <v>383</v>
      </c>
      <c r="D295" s="123">
        <v>25000</v>
      </c>
      <c r="E295" s="123">
        <v>25000</v>
      </c>
      <c r="F295" s="123">
        <v>15000</v>
      </c>
      <c r="G295" s="123">
        <f t="shared" si="110"/>
        <v>23522.5</v>
      </c>
      <c r="H295" s="123">
        <f t="shared" si="111"/>
        <v>300000</v>
      </c>
      <c r="I295" s="123">
        <f t="shared" si="112"/>
        <v>17730</v>
      </c>
      <c r="J295" s="123">
        <f t="shared" si="113"/>
        <v>282270</v>
      </c>
      <c r="K295" s="148">
        <f t="shared" si="104"/>
        <v>0</v>
      </c>
      <c r="L295" s="123">
        <v>0</v>
      </c>
      <c r="M295" s="123">
        <f t="shared" si="114"/>
        <v>717.5</v>
      </c>
      <c r="N295" s="123">
        <f t="shared" si="105"/>
        <v>1774.9999999999998</v>
      </c>
      <c r="O295" s="123">
        <f>D295*1.1%</f>
        <v>275</v>
      </c>
      <c r="P295" s="123">
        <f t="shared" si="103"/>
        <v>760</v>
      </c>
      <c r="Q295" s="123">
        <f t="shared" si="106"/>
        <v>1772.5000000000002</v>
      </c>
      <c r="R295" s="123">
        <v>0</v>
      </c>
      <c r="S295" s="123">
        <f t="shared" si="107"/>
        <v>1477.5</v>
      </c>
      <c r="T295" s="123">
        <f t="shared" si="108"/>
        <v>1477.5</v>
      </c>
      <c r="U295" s="123">
        <f t="shared" si="115"/>
        <v>3822.5</v>
      </c>
      <c r="V295" s="149">
        <f t="shared" si="109"/>
        <v>38522.5</v>
      </c>
      <c r="W295" s="150">
        <v>42886</v>
      </c>
      <c r="X295" s="150">
        <v>43251</v>
      </c>
      <c r="Y295" s="151" t="s">
        <v>641</v>
      </c>
      <c r="Z295" s="152" t="s">
        <v>1113</v>
      </c>
    </row>
    <row r="296" spans="1:27" s="152" customFormat="1" ht="32.1" customHeight="1" x14ac:dyDescent="0.25">
      <c r="A296" s="146">
        <v>288</v>
      </c>
      <c r="B296" s="147" t="s">
        <v>299</v>
      </c>
      <c r="C296" s="147" t="s">
        <v>307</v>
      </c>
      <c r="D296" s="123">
        <v>150000</v>
      </c>
      <c r="E296" s="123">
        <v>150000</v>
      </c>
      <c r="F296" s="123">
        <v>0</v>
      </c>
      <c r="G296" s="123">
        <f t="shared" si="110"/>
        <v>142099.89600000001</v>
      </c>
      <c r="H296" s="123">
        <f t="shared" si="111"/>
        <v>1800000</v>
      </c>
      <c r="I296" s="123">
        <f t="shared" si="112"/>
        <v>94801.247999999992</v>
      </c>
      <c r="J296" s="123">
        <f t="shared" si="113"/>
        <v>1705198.7520000001</v>
      </c>
      <c r="K296" s="148">
        <f t="shared" si="104"/>
        <v>24107.911291666667</v>
      </c>
      <c r="L296" s="123">
        <v>0</v>
      </c>
      <c r="M296" s="123">
        <f t="shared" si="114"/>
        <v>4305</v>
      </c>
      <c r="N296" s="123">
        <f t="shared" si="105"/>
        <v>10649.999999999998</v>
      </c>
      <c r="O296" s="123">
        <f>47304*1.1%</f>
        <v>520.34400000000005</v>
      </c>
      <c r="P296" s="123">
        <f>118260*3.04%</f>
        <v>3595.1039999999998</v>
      </c>
      <c r="Q296" s="123">
        <f t="shared" si="106"/>
        <v>10635</v>
      </c>
      <c r="R296" s="123">
        <v>0</v>
      </c>
      <c r="S296" s="123">
        <f t="shared" si="107"/>
        <v>7900.1039999999994</v>
      </c>
      <c r="T296" s="123">
        <f t="shared" si="108"/>
        <v>32008.015291666667</v>
      </c>
      <c r="U296" s="123">
        <f t="shared" si="115"/>
        <v>21805.344000000001</v>
      </c>
      <c r="V296" s="149">
        <f t="shared" si="109"/>
        <v>117991.98470833333</v>
      </c>
      <c r="W296" s="150">
        <v>43189</v>
      </c>
      <c r="X296" s="150">
        <v>43554</v>
      </c>
      <c r="Y296" s="151" t="s">
        <v>1109</v>
      </c>
      <c r="Z296" s="152" t="s">
        <v>1113</v>
      </c>
    </row>
    <row r="297" spans="1:27" s="152" customFormat="1" ht="32.1" customHeight="1" x14ac:dyDescent="0.25">
      <c r="A297" s="146">
        <v>289</v>
      </c>
      <c r="B297" s="147" t="s">
        <v>344</v>
      </c>
      <c r="C297" s="147" t="s">
        <v>28</v>
      </c>
      <c r="D297" s="123">
        <v>25000</v>
      </c>
      <c r="E297" s="123">
        <v>25000</v>
      </c>
      <c r="F297" s="123">
        <v>15000</v>
      </c>
      <c r="G297" s="123">
        <f t="shared" si="110"/>
        <v>23522.5</v>
      </c>
      <c r="H297" s="123">
        <f t="shared" si="111"/>
        <v>300000</v>
      </c>
      <c r="I297" s="123">
        <f t="shared" si="112"/>
        <v>17730</v>
      </c>
      <c r="J297" s="123">
        <f t="shared" si="113"/>
        <v>282270</v>
      </c>
      <c r="K297" s="148">
        <f t="shared" si="104"/>
        <v>0</v>
      </c>
      <c r="L297" s="123">
        <v>0</v>
      </c>
      <c r="M297" s="123">
        <f t="shared" si="114"/>
        <v>717.5</v>
      </c>
      <c r="N297" s="123">
        <f t="shared" si="105"/>
        <v>1774.9999999999998</v>
      </c>
      <c r="O297" s="123">
        <f t="shared" ref="O297:O309" si="116">D297*1.1%</f>
        <v>275</v>
      </c>
      <c r="P297" s="123">
        <f t="shared" ref="P297:P328" si="117">D297*3.04%</f>
        <v>760</v>
      </c>
      <c r="Q297" s="123">
        <f t="shared" si="106"/>
        <v>1772.5000000000002</v>
      </c>
      <c r="R297" s="123">
        <v>0</v>
      </c>
      <c r="S297" s="123">
        <f t="shared" si="107"/>
        <v>1477.5</v>
      </c>
      <c r="T297" s="123">
        <f t="shared" si="108"/>
        <v>1477.5</v>
      </c>
      <c r="U297" s="123">
        <f t="shared" si="115"/>
        <v>3822.5</v>
      </c>
      <c r="V297" s="149">
        <f t="shared" si="109"/>
        <v>38522.5</v>
      </c>
      <c r="W297" s="150">
        <v>43039</v>
      </c>
      <c r="X297" s="150">
        <v>43405</v>
      </c>
      <c r="Y297" s="151" t="s">
        <v>1013</v>
      </c>
      <c r="Z297" s="152" t="s">
        <v>1113</v>
      </c>
    </row>
    <row r="298" spans="1:27" s="152" customFormat="1" ht="32.1" customHeight="1" x14ac:dyDescent="0.25">
      <c r="A298" s="146">
        <v>290</v>
      </c>
      <c r="B298" s="147" t="s">
        <v>269</v>
      </c>
      <c r="C298" s="147" t="s">
        <v>279</v>
      </c>
      <c r="D298" s="123">
        <v>22727.27</v>
      </c>
      <c r="E298" s="123">
        <v>22727.27</v>
      </c>
      <c r="F298" s="123">
        <v>10000</v>
      </c>
      <c r="G298" s="123">
        <f t="shared" si="110"/>
        <v>21384.088342999999</v>
      </c>
      <c r="H298" s="123">
        <f t="shared" si="111"/>
        <v>272727.24</v>
      </c>
      <c r="I298" s="123">
        <f t="shared" si="112"/>
        <v>16118.179884000001</v>
      </c>
      <c r="J298" s="123">
        <f t="shared" si="113"/>
        <v>256609.06011599998</v>
      </c>
      <c r="K298" s="148">
        <f t="shared" si="104"/>
        <v>0</v>
      </c>
      <c r="L298" s="123">
        <v>0</v>
      </c>
      <c r="M298" s="123">
        <f t="shared" si="114"/>
        <v>652.272649</v>
      </c>
      <c r="N298" s="123">
        <f t="shared" si="105"/>
        <v>1613.63617</v>
      </c>
      <c r="O298" s="123">
        <f t="shared" si="116"/>
        <v>249.99997000000002</v>
      </c>
      <c r="P298" s="123">
        <f t="shared" si="117"/>
        <v>690.90900799999997</v>
      </c>
      <c r="Q298" s="123">
        <f t="shared" si="106"/>
        <v>1611.3634430000002</v>
      </c>
      <c r="R298" s="123">
        <v>0</v>
      </c>
      <c r="S298" s="123">
        <f t="shared" si="107"/>
        <v>1343.1816570000001</v>
      </c>
      <c r="T298" s="123">
        <f t="shared" si="108"/>
        <v>1343.1816570000001</v>
      </c>
      <c r="U298" s="123">
        <f t="shared" si="115"/>
        <v>3474.9995829999998</v>
      </c>
      <c r="V298" s="149">
        <f t="shared" si="109"/>
        <v>31384.088342999999</v>
      </c>
      <c r="W298" s="150">
        <v>42917</v>
      </c>
      <c r="X298" s="150">
        <v>43281</v>
      </c>
      <c r="Y298" s="151" t="s">
        <v>708</v>
      </c>
      <c r="Z298" s="152" t="s">
        <v>1113</v>
      </c>
    </row>
    <row r="299" spans="1:27" s="152" customFormat="1" ht="32.1" customHeight="1" x14ac:dyDescent="0.25">
      <c r="A299" s="146">
        <v>291</v>
      </c>
      <c r="B299" s="147" t="s">
        <v>402</v>
      </c>
      <c r="C299" s="147" t="s">
        <v>408</v>
      </c>
      <c r="D299" s="123">
        <v>25000</v>
      </c>
      <c r="E299" s="123">
        <v>25000</v>
      </c>
      <c r="F299" s="123">
        <v>15000</v>
      </c>
      <c r="G299" s="123">
        <f t="shared" si="110"/>
        <v>23522.5</v>
      </c>
      <c r="H299" s="123">
        <f t="shared" si="111"/>
        <v>300000</v>
      </c>
      <c r="I299" s="123">
        <f t="shared" si="112"/>
        <v>17730</v>
      </c>
      <c r="J299" s="123">
        <f t="shared" si="113"/>
        <v>282270</v>
      </c>
      <c r="K299" s="148">
        <f t="shared" si="104"/>
        <v>0</v>
      </c>
      <c r="L299" s="123">
        <v>0</v>
      </c>
      <c r="M299" s="123">
        <f t="shared" si="114"/>
        <v>717.5</v>
      </c>
      <c r="N299" s="123">
        <f t="shared" si="105"/>
        <v>1774.9999999999998</v>
      </c>
      <c r="O299" s="123">
        <f t="shared" si="116"/>
        <v>275</v>
      </c>
      <c r="P299" s="123">
        <f t="shared" si="117"/>
        <v>760</v>
      </c>
      <c r="Q299" s="123">
        <f t="shared" si="106"/>
        <v>1772.5000000000002</v>
      </c>
      <c r="R299" s="123">
        <v>0</v>
      </c>
      <c r="S299" s="123">
        <f t="shared" si="107"/>
        <v>1477.5</v>
      </c>
      <c r="T299" s="123">
        <f t="shared" si="108"/>
        <v>1477.5</v>
      </c>
      <c r="U299" s="123">
        <f t="shared" si="115"/>
        <v>3822.5</v>
      </c>
      <c r="V299" s="149">
        <f t="shared" si="109"/>
        <v>38522.5</v>
      </c>
      <c r="W299" s="150">
        <v>42886</v>
      </c>
      <c r="X299" s="150">
        <v>43251</v>
      </c>
      <c r="Y299" s="151" t="s">
        <v>639</v>
      </c>
      <c r="Z299" s="152" t="s">
        <v>1113</v>
      </c>
    </row>
    <row r="300" spans="1:27" s="152" customFormat="1" ht="32.1" customHeight="1" x14ac:dyDescent="0.25">
      <c r="A300" s="146">
        <v>292</v>
      </c>
      <c r="B300" s="147" t="s">
        <v>222</v>
      </c>
      <c r="C300" s="147" t="s">
        <v>223</v>
      </c>
      <c r="D300" s="123">
        <v>13500</v>
      </c>
      <c r="E300" s="123">
        <v>13500</v>
      </c>
      <c r="F300" s="123">
        <v>0</v>
      </c>
      <c r="G300" s="123">
        <f t="shared" si="110"/>
        <v>12702.15</v>
      </c>
      <c r="H300" s="123">
        <f t="shared" si="111"/>
        <v>162000</v>
      </c>
      <c r="I300" s="123">
        <f t="shared" si="112"/>
        <v>9574.1999999999989</v>
      </c>
      <c r="J300" s="123">
        <f t="shared" si="113"/>
        <v>152425.79999999999</v>
      </c>
      <c r="K300" s="148">
        <f t="shared" si="104"/>
        <v>0</v>
      </c>
      <c r="L300" s="123">
        <v>0</v>
      </c>
      <c r="M300" s="123">
        <f t="shared" si="114"/>
        <v>387.45</v>
      </c>
      <c r="N300" s="123">
        <f t="shared" si="105"/>
        <v>958.49999999999989</v>
      </c>
      <c r="O300" s="123">
        <f t="shared" si="116"/>
        <v>148.50000000000003</v>
      </c>
      <c r="P300" s="123">
        <f t="shared" si="117"/>
        <v>410.4</v>
      </c>
      <c r="Q300" s="123">
        <f t="shared" si="106"/>
        <v>957.15000000000009</v>
      </c>
      <c r="R300" s="123">
        <v>0</v>
      </c>
      <c r="S300" s="123">
        <f t="shared" si="107"/>
        <v>797.84999999999991</v>
      </c>
      <c r="T300" s="123">
        <f t="shared" si="108"/>
        <v>797.84999999999991</v>
      </c>
      <c r="U300" s="123">
        <f t="shared" si="115"/>
        <v>2064.15</v>
      </c>
      <c r="V300" s="149">
        <f t="shared" si="109"/>
        <v>12702.15</v>
      </c>
      <c r="W300" s="150">
        <v>43084</v>
      </c>
      <c r="X300" s="150">
        <v>43449</v>
      </c>
      <c r="Y300" s="151" t="s">
        <v>1045</v>
      </c>
      <c r="Z300" s="168" t="s">
        <v>1111</v>
      </c>
      <c r="AA300" s="168"/>
    </row>
    <row r="301" spans="1:27" s="152" customFormat="1" ht="32.1" customHeight="1" x14ac:dyDescent="0.25">
      <c r="A301" s="146">
        <v>293</v>
      </c>
      <c r="B301" s="147" t="s">
        <v>113</v>
      </c>
      <c r="C301" s="147" t="s">
        <v>28</v>
      </c>
      <c r="D301" s="123">
        <v>25000</v>
      </c>
      <c r="E301" s="123">
        <v>25000</v>
      </c>
      <c r="F301" s="123">
        <v>15000</v>
      </c>
      <c r="G301" s="123">
        <f t="shared" si="110"/>
        <v>23522.5</v>
      </c>
      <c r="H301" s="123">
        <f t="shared" si="111"/>
        <v>300000</v>
      </c>
      <c r="I301" s="123">
        <f t="shared" si="112"/>
        <v>17730</v>
      </c>
      <c r="J301" s="123">
        <f t="shared" si="113"/>
        <v>282270</v>
      </c>
      <c r="K301" s="148">
        <f t="shared" si="104"/>
        <v>0</v>
      </c>
      <c r="L301" s="123">
        <v>0</v>
      </c>
      <c r="M301" s="123">
        <f t="shared" si="114"/>
        <v>717.5</v>
      </c>
      <c r="N301" s="123">
        <f t="shared" si="105"/>
        <v>1774.9999999999998</v>
      </c>
      <c r="O301" s="123">
        <f t="shared" si="116"/>
        <v>275</v>
      </c>
      <c r="P301" s="123">
        <f t="shared" si="117"/>
        <v>760</v>
      </c>
      <c r="Q301" s="123">
        <f t="shared" si="106"/>
        <v>1772.5000000000002</v>
      </c>
      <c r="R301" s="123">
        <v>0</v>
      </c>
      <c r="S301" s="123">
        <f t="shared" si="107"/>
        <v>1477.5</v>
      </c>
      <c r="T301" s="123">
        <f t="shared" si="108"/>
        <v>1477.5</v>
      </c>
      <c r="U301" s="123">
        <f t="shared" si="115"/>
        <v>3822.5</v>
      </c>
      <c r="V301" s="149">
        <f t="shared" si="109"/>
        <v>38522.5</v>
      </c>
      <c r="W301" s="150">
        <v>42840</v>
      </c>
      <c r="X301" s="150">
        <v>43205</v>
      </c>
      <c r="Y301" s="151" t="s">
        <v>658</v>
      </c>
      <c r="Z301" s="152" t="s">
        <v>1113</v>
      </c>
    </row>
    <row r="302" spans="1:27" s="152" customFormat="1" ht="32.1" customHeight="1" x14ac:dyDescent="0.25">
      <c r="A302" s="146">
        <v>294</v>
      </c>
      <c r="B302" s="147" t="s">
        <v>192</v>
      </c>
      <c r="C302" s="147" t="s">
        <v>40</v>
      </c>
      <c r="D302" s="123">
        <v>25000</v>
      </c>
      <c r="E302" s="123">
        <v>25000</v>
      </c>
      <c r="F302" s="123">
        <v>15000</v>
      </c>
      <c r="G302" s="123">
        <f t="shared" si="110"/>
        <v>23522.5</v>
      </c>
      <c r="H302" s="123">
        <f t="shared" si="111"/>
        <v>300000</v>
      </c>
      <c r="I302" s="123">
        <f t="shared" si="112"/>
        <v>17730</v>
      </c>
      <c r="J302" s="123">
        <f t="shared" si="113"/>
        <v>282270</v>
      </c>
      <c r="K302" s="148">
        <f t="shared" si="104"/>
        <v>0</v>
      </c>
      <c r="L302" s="123">
        <v>0</v>
      </c>
      <c r="M302" s="123">
        <f t="shared" si="114"/>
        <v>717.5</v>
      </c>
      <c r="N302" s="123">
        <f t="shared" si="105"/>
        <v>1774.9999999999998</v>
      </c>
      <c r="O302" s="123">
        <f t="shared" si="116"/>
        <v>275</v>
      </c>
      <c r="P302" s="123">
        <f t="shared" si="117"/>
        <v>760</v>
      </c>
      <c r="Q302" s="123">
        <f t="shared" si="106"/>
        <v>1772.5000000000002</v>
      </c>
      <c r="R302" s="123">
        <v>0</v>
      </c>
      <c r="S302" s="123">
        <f t="shared" si="107"/>
        <v>1477.5</v>
      </c>
      <c r="T302" s="123">
        <f t="shared" si="108"/>
        <v>1477.5</v>
      </c>
      <c r="U302" s="123">
        <f t="shared" si="115"/>
        <v>3822.5</v>
      </c>
      <c r="V302" s="149">
        <f t="shared" si="109"/>
        <v>38522.5</v>
      </c>
      <c r="W302" s="150">
        <v>42856</v>
      </c>
      <c r="X302" s="150">
        <v>43221</v>
      </c>
      <c r="Y302" s="151" t="s">
        <v>657</v>
      </c>
      <c r="Z302" s="152" t="s">
        <v>1113</v>
      </c>
    </row>
    <row r="303" spans="1:27" s="152" customFormat="1" ht="32.1" customHeight="1" x14ac:dyDescent="0.25">
      <c r="A303" s="146">
        <v>295</v>
      </c>
      <c r="B303" s="147" t="s">
        <v>114</v>
      </c>
      <c r="C303" s="147" t="s">
        <v>28</v>
      </c>
      <c r="D303" s="123">
        <v>25000</v>
      </c>
      <c r="E303" s="123">
        <v>25000</v>
      </c>
      <c r="F303" s="123">
        <v>15000</v>
      </c>
      <c r="G303" s="123">
        <f t="shared" si="110"/>
        <v>23522.5</v>
      </c>
      <c r="H303" s="123">
        <f t="shared" si="111"/>
        <v>300000</v>
      </c>
      <c r="I303" s="123">
        <f t="shared" si="112"/>
        <v>17730</v>
      </c>
      <c r="J303" s="123">
        <f t="shared" si="113"/>
        <v>282270</v>
      </c>
      <c r="K303" s="148">
        <f t="shared" si="104"/>
        <v>0</v>
      </c>
      <c r="L303" s="123">
        <v>0</v>
      </c>
      <c r="M303" s="123">
        <f t="shared" si="114"/>
        <v>717.5</v>
      </c>
      <c r="N303" s="123">
        <f t="shared" si="105"/>
        <v>1774.9999999999998</v>
      </c>
      <c r="O303" s="123">
        <f t="shared" si="116"/>
        <v>275</v>
      </c>
      <c r="P303" s="123">
        <f t="shared" si="117"/>
        <v>760</v>
      </c>
      <c r="Q303" s="123">
        <f t="shared" si="106"/>
        <v>1772.5000000000002</v>
      </c>
      <c r="R303" s="123">
        <v>0</v>
      </c>
      <c r="S303" s="123">
        <f t="shared" si="107"/>
        <v>1477.5</v>
      </c>
      <c r="T303" s="123">
        <f t="shared" si="108"/>
        <v>1477.5</v>
      </c>
      <c r="U303" s="123">
        <f t="shared" si="115"/>
        <v>3822.5</v>
      </c>
      <c r="V303" s="149">
        <f t="shared" si="109"/>
        <v>38522.5</v>
      </c>
      <c r="W303" s="150">
        <v>42840</v>
      </c>
      <c r="X303" s="150">
        <v>43205</v>
      </c>
      <c r="Y303" s="151" t="s">
        <v>506</v>
      </c>
      <c r="Z303" s="152" t="s">
        <v>1113</v>
      </c>
    </row>
    <row r="304" spans="1:27" s="152" customFormat="1" ht="32.1" customHeight="1" x14ac:dyDescent="0.25">
      <c r="A304" s="146">
        <v>296</v>
      </c>
      <c r="B304" s="147" t="s">
        <v>374</v>
      </c>
      <c r="C304" s="147" t="s">
        <v>40</v>
      </c>
      <c r="D304" s="123">
        <v>25000</v>
      </c>
      <c r="E304" s="123">
        <v>25000</v>
      </c>
      <c r="F304" s="123">
        <v>15000</v>
      </c>
      <c r="G304" s="123">
        <f t="shared" si="110"/>
        <v>23522.5</v>
      </c>
      <c r="H304" s="123">
        <f t="shared" si="111"/>
        <v>300000</v>
      </c>
      <c r="I304" s="123">
        <f t="shared" si="112"/>
        <v>17730</v>
      </c>
      <c r="J304" s="123">
        <f t="shared" si="113"/>
        <v>282270</v>
      </c>
      <c r="K304" s="148">
        <f t="shared" si="104"/>
        <v>0</v>
      </c>
      <c r="L304" s="123">
        <v>0</v>
      </c>
      <c r="M304" s="123">
        <f t="shared" si="114"/>
        <v>717.5</v>
      </c>
      <c r="N304" s="123">
        <f t="shared" si="105"/>
        <v>1774.9999999999998</v>
      </c>
      <c r="O304" s="123">
        <f t="shared" si="116"/>
        <v>275</v>
      </c>
      <c r="P304" s="123">
        <f t="shared" si="117"/>
        <v>760</v>
      </c>
      <c r="Q304" s="123">
        <f t="shared" si="106"/>
        <v>1772.5000000000002</v>
      </c>
      <c r="R304" s="123">
        <v>0</v>
      </c>
      <c r="S304" s="123">
        <f t="shared" si="107"/>
        <v>1477.5</v>
      </c>
      <c r="T304" s="123">
        <f t="shared" si="108"/>
        <v>1477.5</v>
      </c>
      <c r="U304" s="123">
        <f t="shared" si="115"/>
        <v>3822.5</v>
      </c>
      <c r="V304" s="149">
        <f t="shared" si="109"/>
        <v>38522.5</v>
      </c>
      <c r="W304" s="150">
        <v>43039</v>
      </c>
      <c r="X304" s="150">
        <v>43405</v>
      </c>
      <c r="Y304" s="151" t="s">
        <v>1019</v>
      </c>
      <c r="Z304" s="152" t="s">
        <v>1113</v>
      </c>
    </row>
    <row r="305" spans="1:27" s="152" customFormat="1" ht="32.1" customHeight="1" x14ac:dyDescent="0.25">
      <c r="A305" s="146">
        <v>297</v>
      </c>
      <c r="B305" s="147" t="s">
        <v>432</v>
      </c>
      <c r="C305" s="147" t="s">
        <v>40</v>
      </c>
      <c r="D305" s="123">
        <v>25000</v>
      </c>
      <c r="E305" s="123">
        <v>25000</v>
      </c>
      <c r="F305" s="123">
        <v>15000</v>
      </c>
      <c r="G305" s="123">
        <f t="shared" ref="G305:G336" si="118">D305-S305</f>
        <v>23522.5</v>
      </c>
      <c r="H305" s="123">
        <f t="shared" ref="H305:H336" si="119">D305*12</f>
        <v>300000</v>
      </c>
      <c r="I305" s="123">
        <f t="shared" ref="I305:I336" si="120">S305*12</f>
        <v>17730</v>
      </c>
      <c r="J305" s="123">
        <f t="shared" ref="J305:J336" si="121">H305-I305</f>
        <v>282270</v>
      </c>
      <c r="K305" s="148">
        <f t="shared" si="104"/>
        <v>0</v>
      </c>
      <c r="L305" s="123">
        <v>0</v>
      </c>
      <c r="M305" s="123">
        <f t="shared" ref="M305:M336" si="122">D305*2.87%</f>
        <v>717.5</v>
      </c>
      <c r="N305" s="123">
        <f t="shared" si="105"/>
        <v>1774.9999999999998</v>
      </c>
      <c r="O305" s="123">
        <f t="shared" si="116"/>
        <v>275</v>
      </c>
      <c r="P305" s="123">
        <f t="shared" si="117"/>
        <v>760</v>
      </c>
      <c r="Q305" s="123">
        <f t="shared" si="106"/>
        <v>1772.5000000000002</v>
      </c>
      <c r="R305" s="123">
        <v>0</v>
      </c>
      <c r="S305" s="123">
        <f t="shared" si="107"/>
        <v>1477.5</v>
      </c>
      <c r="T305" s="123">
        <f t="shared" si="108"/>
        <v>1477.5</v>
      </c>
      <c r="U305" s="123">
        <f t="shared" ref="U305:U336" si="123">N305+Q305+O305</f>
        <v>3822.5</v>
      </c>
      <c r="V305" s="149">
        <f t="shared" si="109"/>
        <v>38522.5</v>
      </c>
      <c r="W305" s="150">
        <v>43101</v>
      </c>
      <c r="X305" s="150">
        <v>43465</v>
      </c>
      <c r="Y305" s="151" t="s">
        <v>979</v>
      </c>
      <c r="Z305" s="152" t="s">
        <v>1113</v>
      </c>
    </row>
    <row r="306" spans="1:27" s="152" customFormat="1" ht="32.1" customHeight="1" x14ac:dyDescent="0.25">
      <c r="A306" s="146">
        <v>298</v>
      </c>
      <c r="B306" s="147" t="s">
        <v>553</v>
      </c>
      <c r="C306" s="147" t="s">
        <v>558</v>
      </c>
      <c r="D306" s="123">
        <v>45000</v>
      </c>
      <c r="E306" s="123">
        <v>45000</v>
      </c>
      <c r="F306" s="123">
        <v>0</v>
      </c>
      <c r="G306" s="123">
        <f t="shared" si="118"/>
        <v>41326.879999999997</v>
      </c>
      <c r="H306" s="123">
        <f t="shared" si="119"/>
        <v>540000</v>
      </c>
      <c r="I306" s="123">
        <f t="shared" si="120"/>
        <v>44077.440000000002</v>
      </c>
      <c r="J306" s="123">
        <f t="shared" si="121"/>
        <v>495922.56</v>
      </c>
      <c r="K306" s="148">
        <f t="shared" si="104"/>
        <v>996.28187499999979</v>
      </c>
      <c r="L306" s="123">
        <v>0</v>
      </c>
      <c r="M306" s="123">
        <f t="shared" si="122"/>
        <v>1291.5</v>
      </c>
      <c r="N306" s="123">
        <f t="shared" si="105"/>
        <v>3194.9999999999995</v>
      </c>
      <c r="O306" s="123">
        <f t="shared" si="116"/>
        <v>495.00000000000006</v>
      </c>
      <c r="P306" s="123">
        <f t="shared" si="117"/>
        <v>1368</v>
      </c>
      <c r="Q306" s="123">
        <f t="shared" si="106"/>
        <v>3190.5</v>
      </c>
      <c r="R306" s="123">
        <v>1013.62</v>
      </c>
      <c r="S306" s="123">
        <f t="shared" si="107"/>
        <v>3673.12</v>
      </c>
      <c r="T306" s="123">
        <f t="shared" si="108"/>
        <v>4669.4018749999996</v>
      </c>
      <c r="U306" s="123">
        <f t="shared" si="123"/>
        <v>6880.5</v>
      </c>
      <c r="V306" s="149">
        <f t="shared" si="109"/>
        <v>40330.598125000004</v>
      </c>
      <c r="W306" s="150">
        <v>43160</v>
      </c>
      <c r="X306" s="150">
        <v>43525</v>
      </c>
      <c r="Y306" s="151" t="s">
        <v>1102</v>
      </c>
      <c r="Z306" s="152" t="s">
        <v>1113</v>
      </c>
    </row>
    <row r="307" spans="1:27" s="152" customFormat="1" ht="32.1" customHeight="1" x14ac:dyDescent="0.25">
      <c r="A307" s="146">
        <v>299</v>
      </c>
      <c r="B307" s="147" t="s">
        <v>587</v>
      </c>
      <c r="C307" s="147" t="s">
        <v>589</v>
      </c>
      <c r="D307" s="123">
        <v>25000</v>
      </c>
      <c r="E307" s="123">
        <v>25000</v>
      </c>
      <c r="F307" s="123">
        <v>15000</v>
      </c>
      <c r="G307" s="123">
        <f t="shared" si="118"/>
        <v>23522.5</v>
      </c>
      <c r="H307" s="123">
        <f t="shared" si="119"/>
        <v>300000</v>
      </c>
      <c r="I307" s="123">
        <f t="shared" si="120"/>
        <v>17730</v>
      </c>
      <c r="J307" s="123">
        <f t="shared" si="121"/>
        <v>282270</v>
      </c>
      <c r="K307" s="148">
        <f t="shared" si="104"/>
        <v>0</v>
      </c>
      <c r="L307" s="123">
        <v>0</v>
      </c>
      <c r="M307" s="123">
        <f t="shared" si="122"/>
        <v>717.5</v>
      </c>
      <c r="N307" s="123">
        <f t="shared" si="105"/>
        <v>1774.9999999999998</v>
      </c>
      <c r="O307" s="123">
        <f t="shared" si="116"/>
        <v>275</v>
      </c>
      <c r="P307" s="123">
        <f t="shared" si="117"/>
        <v>760</v>
      </c>
      <c r="Q307" s="123">
        <f t="shared" si="106"/>
        <v>1772.5000000000002</v>
      </c>
      <c r="R307" s="123">
        <v>0</v>
      </c>
      <c r="S307" s="123">
        <f t="shared" si="107"/>
        <v>1477.5</v>
      </c>
      <c r="T307" s="123">
        <f t="shared" si="108"/>
        <v>1477.5</v>
      </c>
      <c r="U307" s="123">
        <f t="shared" si="123"/>
        <v>3822.5</v>
      </c>
      <c r="V307" s="149">
        <f t="shared" si="109"/>
        <v>38522.5</v>
      </c>
      <c r="W307" s="150">
        <v>42826</v>
      </c>
      <c r="X307" s="150">
        <v>43191</v>
      </c>
      <c r="Y307" s="151" t="s">
        <v>592</v>
      </c>
      <c r="Z307" s="152" t="s">
        <v>1113</v>
      </c>
    </row>
    <row r="308" spans="1:27" s="152" customFormat="1" ht="32.1" customHeight="1" x14ac:dyDescent="0.25">
      <c r="A308" s="146">
        <v>300</v>
      </c>
      <c r="B308" s="147" t="s">
        <v>953</v>
      </c>
      <c r="C308" s="147" t="s">
        <v>44</v>
      </c>
      <c r="D308" s="123">
        <v>15000</v>
      </c>
      <c r="E308" s="123">
        <v>15000</v>
      </c>
      <c r="F308" s="123">
        <v>0</v>
      </c>
      <c r="G308" s="123">
        <f t="shared" si="118"/>
        <v>14113.5</v>
      </c>
      <c r="H308" s="123">
        <f t="shared" si="119"/>
        <v>180000</v>
      </c>
      <c r="I308" s="123">
        <f t="shared" si="120"/>
        <v>10638</v>
      </c>
      <c r="J308" s="123">
        <f t="shared" si="121"/>
        <v>169362</v>
      </c>
      <c r="K308" s="148">
        <f t="shared" si="104"/>
        <v>0</v>
      </c>
      <c r="L308" s="123">
        <v>0</v>
      </c>
      <c r="M308" s="123">
        <f t="shared" si="122"/>
        <v>430.5</v>
      </c>
      <c r="N308" s="123">
        <f t="shared" si="105"/>
        <v>1065</v>
      </c>
      <c r="O308" s="123">
        <f t="shared" si="116"/>
        <v>165.00000000000003</v>
      </c>
      <c r="P308" s="123">
        <f t="shared" si="117"/>
        <v>456</v>
      </c>
      <c r="Q308" s="123">
        <f t="shared" si="106"/>
        <v>1063.5</v>
      </c>
      <c r="R308" s="123">
        <v>0</v>
      </c>
      <c r="S308" s="123">
        <f t="shared" si="107"/>
        <v>886.5</v>
      </c>
      <c r="T308" s="123">
        <f t="shared" si="108"/>
        <v>886.5</v>
      </c>
      <c r="U308" s="123">
        <f t="shared" si="123"/>
        <v>2293.5</v>
      </c>
      <c r="V308" s="149">
        <f t="shared" si="109"/>
        <v>14113.5</v>
      </c>
      <c r="W308" s="150">
        <v>43009</v>
      </c>
      <c r="X308" s="150">
        <v>43374</v>
      </c>
      <c r="Y308" s="151" t="s">
        <v>961</v>
      </c>
      <c r="Z308" s="168" t="s">
        <v>1111</v>
      </c>
      <c r="AA308" s="168"/>
    </row>
    <row r="309" spans="1:27" s="152" customFormat="1" ht="32.1" customHeight="1" x14ac:dyDescent="0.25">
      <c r="A309" s="146">
        <v>301</v>
      </c>
      <c r="B309" s="147" t="s">
        <v>969</v>
      </c>
      <c r="C309" s="147" t="s">
        <v>40</v>
      </c>
      <c r="D309" s="123">
        <v>25000</v>
      </c>
      <c r="E309" s="123">
        <v>25000</v>
      </c>
      <c r="F309" s="123">
        <v>15000</v>
      </c>
      <c r="G309" s="123">
        <f t="shared" si="118"/>
        <v>23522.5</v>
      </c>
      <c r="H309" s="123">
        <f t="shared" si="119"/>
        <v>300000</v>
      </c>
      <c r="I309" s="123">
        <f t="shared" si="120"/>
        <v>17730</v>
      </c>
      <c r="J309" s="123">
        <f t="shared" si="121"/>
        <v>282270</v>
      </c>
      <c r="K309" s="148">
        <f t="shared" si="104"/>
        <v>0</v>
      </c>
      <c r="L309" s="123">
        <v>0</v>
      </c>
      <c r="M309" s="123">
        <f t="shared" si="122"/>
        <v>717.5</v>
      </c>
      <c r="N309" s="123">
        <f t="shared" si="105"/>
        <v>1774.9999999999998</v>
      </c>
      <c r="O309" s="123">
        <f t="shared" si="116"/>
        <v>275</v>
      </c>
      <c r="P309" s="123">
        <f t="shared" si="117"/>
        <v>760</v>
      </c>
      <c r="Q309" s="123">
        <f t="shared" si="106"/>
        <v>1772.5000000000002</v>
      </c>
      <c r="R309" s="123">
        <v>0</v>
      </c>
      <c r="S309" s="123">
        <f t="shared" si="107"/>
        <v>1477.5</v>
      </c>
      <c r="T309" s="123">
        <f t="shared" si="108"/>
        <v>1477.5</v>
      </c>
      <c r="U309" s="123">
        <f t="shared" si="123"/>
        <v>3822.5</v>
      </c>
      <c r="V309" s="149">
        <f t="shared" si="109"/>
        <v>38522.5</v>
      </c>
      <c r="W309" s="150">
        <v>43010</v>
      </c>
      <c r="X309" s="150">
        <v>43375</v>
      </c>
      <c r="Y309" s="151" t="s">
        <v>974</v>
      </c>
      <c r="Z309" s="152" t="s">
        <v>1113</v>
      </c>
    </row>
    <row r="310" spans="1:27" s="152" customFormat="1" ht="32.1" customHeight="1" x14ac:dyDescent="0.25">
      <c r="A310" s="146">
        <v>302</v>
      </c>
      <c r="B310" s="147" t="s">
        <v>300</v>
      </c>
      <c r="C310" s="147" t="s">
        <v>308</v>
      </c>
      <c r="D310" s="123">
        <v>65000</v>
      </c>
      <c r="E310" s="123">
        <v>65000</v>
      </c>
      <c r="F310" s="123">
        <v>0</v>
      </c>
      <c r="G310" s="123">
        <f t="shared" si="118"/>
        <v>61158.5</v>
      </c>
      <c r="H310" s="123">
        <f t="shared" si="119"/>
        <v>780000</v>
      </c>
      <c r="I310" s="123">
        <f t="shared" si="120"/>
        <v>46098</v>
      </c>
      <c r="J310" s="123">
        <f t="shared" si="121"/>
        <v>733902</v>
      </c>
      <c r="K310" s="148">
        <f t="shared" si="104"/>
        <v>4427.5498333333335</v>
      </c>
      <c r="L310" s="123">
        <v>0</v>
      </c>
      <c r="M310" s="123">
        <f t="shared" si="122"/>
        <v>1865.5</v>
      </c>
      <c r="N310" s="123">
        <f t="shared" si="105"/>
        <v>4615</v>
      </c>
      <c r="O310" s="123">
        <f>47304*1.1%</f>
        <v>520.34400000000005</v>
      </c>
      <c r="P310" s="123">
        <f t="shared" si="117"/>
        <v>1976</v>
      </c>
      <c r="Q310" s="123">
        <f t="shared" si="106"/>
        <v>4608.5</v>
      </c>
      <c r="R310" s="123">
        <v>0</v>
      </c>
      <c r="S310" s="123">
        <f t="shared" si="107"/>
        <v>3841.5</v>
      </c>
      <c r="T310" s="123">
        <f t="shared" si="108"/>
        <v>8269.0498333333344</v>
      </c>
      <c r="U310" s="123">
        <f t="shared" si="123"/>
        <v>9743.844000000001</v>
      </c>
      <c r="V310" s="149">
        <f t="shared" si="109"/>
        <v>56730.950166666662</v>
      </c>
      <c r="W310" s="150">
        <v>42835</v>
      </c>
      <c r="X310" s="150">
        <v>43200</v>
      </c>
      <c r="Y310" s="151" t="s">
        <v>476</v>
      </c>
      <c r="Z310" s="152" t="s">
        <v>1113</v>
      </c>
    </row>
    <row r="311" spans="1:27" s="152" customFormat="1" ht="32.1" customHeight="1" x14ac:dyDescent="0.25">
      <c r="A311" s="146">
        <v>303</v>
      </c>
      <c r="B311" s="147" t="s">
        <v>403</v>
      </c>
      <c r="C311" s="147" t="s">
        <v>409</v>
      </c>
      <c r="D311" s="123">
        <v>25000</v>
      </c>
      <c r="E311" s="123">
        <v>25000</v>
      </c>
      <c r="F311" s="123">
        <v>15000</v>
      </c>
      <c r="G311" s="123">
        <f t="shared" si="118"/>
        <v>23522.5</v>
      </c>
      <c r="H311" s="123">
        <f t="shared" si="119"/>
        <v>300000</v>
      </c>
      <c r="I311" s="123">
        <f t="shared" si="120"/>
        <v>17730</v>
      </c>
      <c r="J311" s="123">
        <f t="shared" si="121"/>
        <v>282270</v>
      </c>
      <c r="K311" s="148">
        <f t="shared" si="104"/>
        <v>0</v>
      </c>
      <c r="L311" s="123">
        <v>0</v>
      </c>
      <c r="M311" s="123">
        <f t="shared" si="122"/>
        <v>717.5</v>
      </c>
      <c r="N311" s="123">
        <f t="shared" si="105"/>
        <v>1774.9999999999998</v>
      </c>
      <c r="O311" s="123">
        <f t="shared" ref="O311:O322" si="124">D311*1.1%</f>
        <v>275</v>
      </c>
      <c r="P311" s="123">
        <f t="shared" si="117"/>
        <v>760</v>
      </c>
      <c r="Q311" s="123">
        <f t="shared" si="106"/>
        <v>1772.5000000000002</v>
      </c>
      <c r="R311" s="123">
        <v>0</v>
      </c>
      <c r="S311" s="123">
        <f t="shared" si="107"/>
        <v>1477.5</v>
      </c>
      <c r="T311" s="123">
        <f t="shared" si="108"/>
        <v>1477.5</v>
      </c>
      <c r="U311" s="123">
        <f t="shared" si="123"/>
        <v>3822.5</v>
      </c>
      <c r="V311" s="149">
        <f t="shared" si="109"/>
        <v>38522.5</v>
      </c>
      <c r="W311" s="150">
        <v>42886</v>
      </c>
      <c r="X311" s="150">
        <v>43251</v>
      </c>
      <c r="Y311" s="151" t="s">
        <v>628</v>
      </c>
      <c r="Z311" s="152" t="s">
        <v>1113</v>
      </c>
    </row>
    <row r="312" spans="1:27" s="152" customFormat="1" ht="32.1" customHeight="1" x14ac:dyDescent="0.25">
      <c r="A312" s="146">
        <v>304</v>
      </c>
      <c r="B312" s="147" t="s">
        <v>404</v>
      </c>
      <c r="C312" s="147" t="s">
        <v>409</v>
      </c>
      <c r="D312" s="123">
        <v>25000</v>
      </c>
      <c r="E312" s="123">
        <v>25000</v>
      </c>
      <c r="F312" s="123">
        <v>15000</v>
      </c>
      <c r="G312" s="123">
        <f t="shared" si="118"/>
        <v>23522.5</v>
      </c>
      <c r="H312" s="123">
        <f t="shared" si="119"/>
        <v>300000</v>
      </c>
      <c r="I312" s="123">
        <f t="shared" si="120"/>
        <v>17730</v>
      </c>
      <c r="J312" s="123">
        <f t="shared" si="121"/>
        <v>282270</v>
      </c>
      <c r="K312" s="148">
        <f t="shared" si="104"/>
        <v>0</v>
      </c>
      <c r="L312" s="123">
        <v>0</v>
      </c>
      <c r="M312" s="123">
        <f t="shared" si="122"/>
        <v>717.5</v>
      </c>
      <c r="N312" s="123">
        <f t="shared" si="105"/>
        <v>1774.9999999999998</v>
      </c>
      <c r="O312" s="123">
        <f t="shared" si="124"/>
        <v>275</v>
      </c>
      <c r="P312" s="123">
        <f t="shared" si="117"/>
        <v>760</v>
      </c>
      <c r="Q312" s="123">
        <f t="shared" si="106"/>
        <v>1772.5000000000002</v>
      </c>
      <c r="R312" s="123">
        <v>0</v>
      </c>
      <c r="S312" s="123">
        <f t="shared" si="107"/>
        <v>1477.5</v>
      </c>
      <c r="T312" s="123">
        <f t="shared" si="108"/>
        <v>1477.5</v>
      </c>
      <c r="U312" s="123">
        <f t="shared" si="123"/>
        <v>3822.5</v>
      </c>
      <c r="V312" s="149">
        <f t="shared" si="109"/>
        <v>38522.5</v>
      </c>
      <c r="W312" s="150">
        <v>42886</v>
      </c>
      <c r="X312" s="150">
        <v>43251</v>
      </c>
      <c r="Y312" s="151" t="s">
        <v>615</v>
      </c>
      <c r="Z312" s="152" t="s">
        <v>1113</v>
      </c>
    </row>
    <row r="313" spans="1:27" s="152" customFormat="1" ht="32.1" customHeight="1" x14ac:dyDescent="0.25">
      <c r="A313" s="146">
        <v>305</v>
      </c>
      <c r="B313" s="147" t="s">
        <v>270</v>
      </c>
      <c r="C313" s="147" t="s">
        <v>28</v>
      </c>
      <c r="D313" s="123">
        <v>25000</v>
      </c>
      <c r="E313" s="123">
        <v>25000</v>
      </c>
      <c r="F313" s="123">
        <v>15000</v>
      </c>
      <c r="G313" s="123">
        <f t="shared" si="118"/>
        <v>23522.5</v>
      </c>
      <c r="H313" s="123">
        <f t="shared" si="119"/>
        <v>300000</v>
      </c>
      <c r="I313" s="123">
        <f t="shared" si="120"/>
        <v>17730</v>
      </c>
      <c r="J313" s="123">
        <f t="shared" si="121"/>
        <v>282270</v>
      </c>
      <c r="K313" s="148">
        <f t="shared" si="104"/>
        <v>0</v>
      </c>
      <c r="L313" s="123">
        <v>0</v>
      </c>
      <c r="M313" s="123">
        <f t="shared" si="122"/>
        <v>717.5</v>
      </c>
      <c r="N313" s="123">
        <f t="shared" si="105"/>
        <v>1774.9999999999998</v>
      </c>
      <c r="O313" s="123">
        <f t="shared" si="124"/>
        <v>275</v>
      </c>
      <c r="P313" s="123">
        <f t="shared" si="117"/>
        <v>760</v>
      </c>
      <c r="Q313" s="123">
        <f t="shared" si="106"/>
        <v>1772.5000000000002</v>
      </c>
      <c r="R313" s="123">
        <v>0</v>
      </c>
      <c r="S313" s="123">
        <f t="shared" si="107"/>
        <v>1477.5</v>
      </c>
      <c r="T313" s="123">
        <f t="shared" si="108"/>
        <v>1477.5</v>
      </c>
      <c r="U313" s="123">
        <f t="shared" si="123"/>
        <v>3822.5</v>
      </c>
      <c r="V313" s="149">
        <f t="shared" si="109"/>
        <v>38522.5</v>
      </c>
      <c r="W313" s="150">
        <v>42917</v>
      </c>
      <c r="X313" s="150">
        <v>43281</v>
      </c>
      <c r="Y313" s="151" t="s">
        <v>636</v>
      </c>
      <c r="Z313" s="152" t="s">
        <v>1113</v>
      </c>
    </row>
    <row r="314" spans="1:27" s="152" customFormat="1" ht="32.1" customHeight="1" x14ac:dyDescent="0.25">
      <c r="A314" s="146">
        <v>306</v>
      </c>
      <c r="B314" s="147" t="s">
        <v>326</v>
      </c>
      <c r="C314" s="147" t="s">
        <v>40</v>
      </c>
      <c r="D314" s="123">
        <v>25000</v>
      </c>
      <c r="E314" s="123">
        <v>25000</v>
      </c>
      <c r="F314" s="123">
        <v>15000</v>
      </c>
      <c r="G314" s="123">
        <f t="shared" si="118"/>
        <v>23522.5</v>
      </c>
      <c r="H314" s="123">
        <f t="shared" si="119"/>
        <v>300000</v>
      </c>
      <c r="I314" s="123">
        <f t="shared" si="120"/>
        <v>17730</v>
      </c>
      <c r="J314" s="123">
        <f t="shared" si="121"/>
        <v>282270</v>
      </c>
      <c r="K314" s="148">
        <f t="shared" si="104"/>
        <v>0</v>
      </c>
      <c r="L314" s="123">
        <v>0</v>
      </c>
      <c r="M314" s="123">
        <f t="shared" si="122"/>
        <v>717.5</v>
      </c>
      <c r="N314" s="123">
        <f t="shared" si="105"/>
        <v>1774.9999999999998</v>
      </c>
      <c r="O314" s="123">
        <f t="shared" si="124"/>
        <v>275</v>
      </c>
      <c r="P314" s="123">
        <f t="shared" si="117"/>
        <v>760</v>
      </c>
      <c r="Q314" s="123">
        <f t="shared" si="106"/>
        <v>1772.5000000000002</v>
      </c>
      <c r="R314" s="123">
        <v>0</v>
      </c>
      <c r="S314" s="123">
        <f t="shared" si="107"/>
        <v>1477.5</v>
      </c>
      <c r="T314" s="123">
        <f t="shared" si="108"/>
        <v>1477.5</v>
      </c>
      <c r="U314" s="123">
        <f t="shared" si="123"/>
        <v>3822.5</v>
      </c>
      <c r="V314" s="149">
        <f t="shared" si="109"/>
        <v>38522.5</v>
      </c>
      <c r="W314" s="150">
        <v>42855</v>
      </c>
      <c r="X314" s="150">
        <v>43220</v>
      </c>
      <c r="Y314" s="151" t="s">
        <v>655</v>
      </c>
      <c r="Z314" s="152" t="s">
        <v>1113</v>
      </c>
    </row>
    <row r="315" spans="1:27" s="152" customFormat="1" ht="32.1" customHeight="1" x14ac:dyDescent="0.25">
      <c r="A315" s="146">
        <v>307</v>
      </c>
      <c r="B315" s="147" t="s">
        <v>115</v>
      </c>
      <c r="C315" s="147" t="s">
        <v>40</v>
      </c>
      <c r="D315" s="123">
        <v>25000</v>
      </c>
      <c r="E315" s="123">
        <v>25000</v>
      </c>
      <c r="F315" s="123">
        <v>15000</v>
      </c>
      <c r="G315" s="123">
        <f t="shared" si="118"/>
        <v>23522.5</v>
      </c>
      <c r="H315" s="123">
        <f t="shared" si="119"/>
        <v>300000</v>
      </c>
      <c r="I315" s="123">
        <f t="shared" si="120"/>
        <v>17730</v>
      </c>
      <c r="J315" s="123">
        <f t="shared" si="121"/>
        <v>282270</v>
      </c>
      <c r="K315" s="148">
        <f t="shared" si="104"/>
        <v>0</v>
      </c>
      <c r="L315" s="123">
        <v>0</v>
      </c>
      <c r="M315" s="123">
        <f t="shared" si="122"/>
        <v>717.5</v>
      </c>
      <c r="N315" s="123">
        <f t="shared" si="105"/>
        <v>1774.9999999999998</v>
      </c>
      <c r="O315" s="123">
        <f t="shared" si="124"/>
        <v>275</v>
      </c>
      <c r="P315" s="123">
        <f t="shared" si="117"/>
        <v>760</v>
      </c>
      <c r="Q315" s="123">
        <f t="shared" si="106"/>
        <v>1772.5000000000002</v>
      </c>
      <c r="R315" s="123">
        <v>0</v>
      </c>
      <c r="S315" s="123">
        <f t="shared" si="107"/>
        <v>1477.5</v>
      </c>
      <c r="T315" s="123">
        <f t="shared" si="108"/>
        <v>1477.5</v>
      </c>
      <c r="U315" s="123">
        <f t="shared" si="123"/>
        <v>3822.5</v>
      </c>
      <c r="V315" s="149">
        <f t="shared" si="109"/>
        <v>38522.5</v>
      </c>
      <c r="W315" s="150">
        <v>42856</v>
      </c>
      <c r="X315" s="150">
        <v>43221</v>
      </c>
      <c r="Y315" s="151" t="s">
        <v>726</v>
      </c>
      <c r="Z315" s="152" t="s">
        <v>1113</v>
      </c>
    </row>
    <row r="316" spans="1:27" s="152" customFormat="1" ht="32.1" customHeight="1" x14ac:dyDescent="0.25">
      <c r="A316" s="146">
        <v>308</v>
      </c>
      <c r="B316" s="147" t="s">
        <v>375</v>
      </c>
      <c r="C316" s="147" t="s">
        <v>378</v>
      </c>
      <c r="D316" s="123">
        <v>27500</v>
      </c>
      <c r="E316" s="123">
        <v>27500</v>
      </c>
      <c r="F316" s="123">
        <v>0</v>
      </c>
      <c r="G316" s="123">
        <f t="shared" si="118"/>
        <v>24861.13</v>
      </c>
      <c r="H316" s="123">
        <f t="shared" si="119"/>
        <v>330000</v>
      </c>
      <c r="I316" s="123">
        <f t="shared" si="120"/>
        <v>31666.44</v>
      </c>
      <c r="J316" s="123">
        <f t="shared" si="121"/>
        <v>298333.56</v>
      </c>
      <c r="K316" s="148">
        <f t="shared" si="104"/>
        <v>0</v>
      </c>
      <c r="L316" s="123">
        <v>0</v>
      </c>
      <c r="M316" s="123">
        <f t="shared" si="122"/>
        <v>789.25</v>
      </c>
      <c r="N316" s="123">
        <f t="shared" si="105"/>
        <v>1952.4999999999998</v>
      </c>
      <c r="O316" s="123">
        <f t="shared" si="124"/>
        <v>302.50000000000006</v>
      </c>
      <c r="P316" s="123">
        <f t="shared" si="117"/>
        <v>836</v>
      </c>
      <c r="Q316" s="123">
        <f t="shared" si="106"/>
        <v>1949.7500000000002</v>
      </c>
      <c r="R316" s="123">
        <v>1013.62</v>
      </c>
      <c r="S316" s="123">
        <f t="shared" si="107"/>
        <v>2638.87</v>
      </c>
      <c r="T316" s="123">
        <f t="shared" si="108"/>
        <v>2638.87</v>
      </c>
      <c r="U316" s="123">
        <f t="shared" si="123"/>
        <v>4204.75</v>
      </c>
      <c r="V316" s="149">
        <f t="shared" si="109"/>
        <v>24861.13</v>
      </c>
      <c r="W316" s="150">
        <v>42855</v>
      </c>
      <c r="X316" s="150">
        <v>43220</v>
      </c>
      <c r="Y316" s="151" t="s">
        <v>579</v>
      </c>
      <c r="Z316" s="152" t="s">
        <v>1113</v>
      </c>
    </row>
    <row r="317" spans="1:27" s="152" customFormat="1" ht="32.1" customHeight="1" x14ac:dyDescent="0.25">
      <c r="A317" s="146">
        <v>309</v>
      </c>
      <c r="B317" s="147" t="s">
        <v>811</v>
      </c>
      <c r="C317" s="147" t="s">
        <v>812</v>
      </c>
      <c r="D317" s="123">
        <v>20000</v>
      </c>
      <c r="E317" s="123">
        <v>20000</v>
      </c>
      <c r="F317" s="123">
        <v>10000</v>
      </c>
      <c r="G317" s="123">
        <f t="shared" si="118"/>
        <v>18818</v>
      </c>
      <c r="H317" s="123">
        <f t="shared" si="119"/>
        <v>240000</v>
      </c>
      <c r="I317" s="123">
        <f t="shared" si="120"/>
        <v>14184</v>
      </c>
      <c r="J317" s="123">
        <f t="shared" si="121"/>
        <v>225816</v>
      </c>
      <c r="K317" s="148">
        <f t="shared" si="104"/>
        <v>0</v>
      </c>
      <c r="L317" s="123">
        <v>0</v>
      </c>
      <c r="M317" s="123">
        <f t="shared" si="122"/>
        <v>574</v>
      </c>
      <c r="N317" s="123">
        <f t="shared" si="105"/>
        <v>1419.9999999999998</v>
      </c>
      <c r="O317" s="123">
        <f t="shared" si="124"/>
        <v>220.00000000000003</v>
      </c>
      <c r="P317" s="123">
        <f t="shared" si="117"/>
        <v>608</v>
      </c>
      <c r="Q317" s="123">
        <f t="shared" si="106"/>
        <v>1418</v>
      </c>
      <c r="R317" s="123">
        <v>0</v>
      </c>
      <c r="S317" s="123">
        <f t="shared" si="107"/>
        <v>1182</v>
      </c>
      <c r="T317" s="123">
        <f t="shared" si="108"/>
        <v>1182</v>
      </c>
      <c r="U317" s="123">
        <f t="shared" si="123"/>
        <v>3058</v>
      </c>
      <c r="V317" s="149">
        <f t="shared" si="109"/>
        <v>28818</v>
      </c>
      <c r="W317" s="150">
        <v>42862</v>
      </c>
      <c r="X317" s="150">
        <v>43227</v>
      </c>
      <c r="Y317" s="151" t="s">
        <v>813</v>
      </c>
      <c r="Z317" s="152" t="s">
        <v>1113</v>
      </c>
    </row>
    <row r="318" spans="1:27" s="152" customFormat="1" ht="32.1" customHeight="1" x14ac:dyDescent="0.25">
      <c r="A318" s="146">
        <v>310</v>
      </c>
      <c r="B318" s="147" t="s">
        <v>745</v>
      </c>
      <c r="C318" s="147" t="s">
        <v>223</v>
      </c>
      <c r="D318" s="123">
        <v>13500</v>
      </c>
      <c r="E318" s="123">
        <v>13500</v>
      </c>
      <c r="F318" s="123">
        <v>0</v>
      </c>
      <c r="G318" s="123">
        <f t="shared" si="118"/>
        <v>12702.15</v>
      </c>
      <c r="H318" s="123">
        <f t="shared" si="119"/>
        <v>162000</v>
      </c>
      <c r="I318" s="123">
        <f t="shared" si="120"/>
        <v>9574.1999999999989</v>
      </c>
      <c r="J318" s="123">
        <f t="shared" si="121"/>
        <v>152425.79999999999</v>
      </c>
      <c r="K318" s="148">
        <f t="shared" si="104"/>
        <v>0</v>
      </c>
      <c r="L318" s="123">
        <v>0</v>
      </c>
      <c r="M318" s="123">
        <f t="shared" si="122"/>
        <v>387.45</v>
      </c>
      <c r="N318" s="123">
        <f t="shared" si="105"/>
        <v>958.49999999999989</v>
      </c>
      <c r="O318" s="123">
        <f t="shared" si="124"/>
        <v>148.50000000000003</v>
      </c>
      <c r="P318" s="123">
        <f t="shared" si="117"/>
        <v>410.4</v>
      </c>
      <c r="Q318" s="123">
        <f t="shared" si="106"/>
        <v>957.15000000000009</v>
      </c>
      <c r="R318" s="123">
        <v>0</v>
      </c>
      <c r="S318" s="123">
        <f t="shared" si="107"/>
        <v>797.84999999999991</v>
      </c>
      <c r="T318" s="123">
        <f t="shared" si="108"/>
        <v>797.84999999999991</v>
      </c>
      <c r="U318" s="123">
        <f t="shared" si="123"/>
        <v>2064.15</v>
      </c>
      <c r="V318" s="149">
        <f t="shared" si="109"/>
        <v>12702.15</v>
      </c>
      <c r="W318" s="150">
        <v>42857</v>
      </c>
      <c r="X318" s="150">
        <v>43222</v>
      </c>
      <c r="Y318" s="151" t="s">
        <v>763</v>
      </c>
      <c r="Z318" s="168" t="s">
        <v>1111</v>
      </c>
      <c r="AA318" s="168"/>
    </row>
    <row r="319" spans="1:27" s="152" customFormat="1" ht="32.1" customHeight="1" x14ac:dyDescent="0.25">
      <c r="A319" s="146">
        <v>311</v>
      </c>
      <c r="B319" s="147" t="s">
        <v>117</v>
      </c>
      <c r="C319" s="147" t="s">
        <v>55</v>
      </c>
      <c r="D319" s="123">
        <v>25000</v>
      </c>
      <c r="E319" s="123">
        <v>25000</v>
      </c>
      <c r="F319" s="123">
        <v>15000</v>
      </c>
      <c r="G319" s="123">
        <f t="shared" si="118"/>
        <v>23522.5</v>
      </c>
      <c r="H319" s="123">
        <f t="shared" si="119"/>
        <v>300000</v>
      </c>
      <c r="I319" s="123">
        <f t="shared" si="120"/>
        <v>17730</v>
      </c>
      <c r="J319" s="123">
        <f t="shared" si="121"/>
        <v>282270</v>
      </c>
      <c r="K319" s="148">
        <f t="shared" si="104"/>
        <v>0</v>
      </c>
      <c r="L319" s="123">
        <v>0</v>
      </c>
      <c r="M319" s="123">
        <f t="shared" si="122"/>
        <v>717.5</v>
      </c>
      <c r="N319" s="123">
        <f t="shared" si="105"/>
        <v>1774.9999999999998</v>
      </c>
      <c r="O319" s="123">
        <f t="shared" si="124"/>
        <v>275</v>
      </c>
      <c r="P319" s="123">
        <f t="shared" si="117"/>
        <v>760</v>
      </c>
      <c r="Q319" s="123">
        <f t="shared" si="106"/>
        <v>1772.5000000000002</v>
      </c>
      <c r="R319" s="123">
        <v>0</v>
      </c>
      <c r="S319" s="123">
        <f t="shared" si="107"/>
        <v>1477.5</v>
      </c>
      <c r="T319" s="123">
        <f t="shared" si="108"/>
        <v>1477.5</v>
      </c>
      <c r="U319" s="123">
        <f t="shared" si="123"/>
        <v>3822.5</v>
      </c>
      <c r="V319" s="149">
        <f t="shared" si="109"/>
        <v>38522.5</v>
      </c>
      <c r="W319" s="150">
        <v>42856</v>
      </c>
      <c r="X319" s="150">
        <v>43221</v>
      </c>
      <c r="Y319" s="151" t="s">
        <v>672</v>
      </c>
      <c r="Z319" s="152" t="s">
        <v>1113</v>
      </c>
    </row>
    <row r="320" spans="1:27" s="152" customFormat="1" ht="32.1" customHeight="1" x14ac:dyDescent="0.25">
      <c r="A320" s="146">
        <v>312</v>
      </c>
      <c r="B320" s="147" t="s">
        <v>468</v>
      </c>
      <c r="C320" s="147" t="s">
        <v>408</v>
      </c>
      <c r="D320" s="123">
        <v>25000</v>
      </c>
      <c r="E320" s="123">
        <v>25000</v>
      </c>
      <c r="F320" s="123">
        <v>15000</v>
      </c>
      <c r="G320" s="123">
        <f t="shared" si="118"/>
        <v>23522.5</v>
      </c>
      <c r="H320" s="123">
        <f t="shared" si="119"/>
        <v>300000</v>
      </c>
      <c r="I320" s="123">
        <f t="shared" si="120"/>
        <v>17730</v>
      </c>
      <c r="J320" s="123">
        <f t="shared" si="121"/>
        <v>282270</v>
      </c>
      <c r="K320" s="148">
        <f t="shared" si="104"/>
        <v>0</v>
      </c>
      <c r="L320" s="123">
        <v>0</v>
      </c>
      <c r="M320" s="123">
        <f t="shared" si="122"/>
        <v>717.5</v>
      </c>
      <c r="N320" s="123">
        <f t="shared" si="105"/>
        <v>1774.9999999999998</v>
      </c>
      <c r="O320" s="123">
        <f t="shared" si="124"/>
        <v>275</v>
      </c>
      <c r="P320" s="123">
        <f t="shared" si="117"/>
        <v>760</v>
      </c>
      <c r="Q320" s="123">
        <f t="shared" si="106"/>
        <v>1772.5000000000002</v>
      </c>
      <c r="R320" s="123">
        <v>0</v>
      </c>
      <c r="S320" s="123">
        <f t="shared" si="107"/>
        <v>1477.5</v>
      </c>
      <c r="T320" s="123">
        <f t="shared" si="108"/>
        <v>1477.5</v>
      </c>
      <c r="U320" s="123">
        <f t="shared" si="123"/>
        <v>3822.5</v>
      </c>
      <c r="V320" s="149">
        <f t="shared" si="109"/>
        <v>38522.5</v>
      </c>
      <c r="W320" s="150">
        <v>42795</v>
      </c>
      <c r="X320" s="150">
        <v>43160</v>
      </c>
      <c r="Y320" s="151" t="s">
        <v>475</v>
      </c>
      <c r="Z320" s="152" t="s">
        <v>1113</v>
      </c>
    </row>
    <row r="321" spans="1:26" s="152" customFormat="1" ht="32.1" customHeight="1" x14ac:dyDescent="0.25">
      <c r="A321" s="146">
        <v>313</v>
      </c>
      <c r="B321" s="147" t="s">
        <v>1080</v>
      </c>
      <c r="C321" s="147" t="s">
        <v>40</v>
      </c>
      <c r="D321" s="123">
        <v>25000</v>
      </c>
      <c r="E321" s="123">
        <v>25000</v>
      </c>
      <c r="F321" s="123">
        <v>15000</v>
      </c>
      <c r="G321" s="123">
        <f t="shared" si="118"/>
        <v>23522.5</v>
      </c>
      <c r="H321" s="123">
        <f t="shared" si="119"/>
        <v>300000</v>
      </c>
      <c r="I321" s="123">
        <f t="shared" si="120"/>
        <v>17730</v>
      </c>
      <c r="J321" s="123">
        <f t="shared" si="121"/>
        <v>282270</v>
      </c>
      <c r="K321" s="148">
        <f t="shared" si="104"/>
        <v>0</v>
      </c>
      <c r="L321" s="123">
        <v>0</v>
      </c>
      <c r="M321" s="123">
        <f t="shared" si="122"/>
        <v>717.5</v>
      </c>
      <c r="N321" s="123">
        <f t="shared" si="105"/>
        <v>1774.9999999999998</v>
      </c>
      <c r="O321" s="123">
        <f t="shared" si="124"/>
        <v>275</v>
      </c>
      <c r="P321" s="123">
        <f t="shared" si="117"/>
        <v>760</v>
      </c>
      <c r="Q321" s="123">
        <f t="shared" si="106"/>
        <v>1772.5000000000002</v>
      </c>
      <c r="R321" s="123">
        <v>0</v>
      </c>
      <c r="S321" s="123">
        <f t="shared" si="107"/>
        <v>1477.5</v>
      </c>
      <c r="T321" s="123">
        <f t="shared" si="108"/>
        <v>1477.5</v>
      </c>
      <c r="U321" s="123">
        <f t="shared" si="123"/>
        <v>3822.5</v>
      </c>
      <c r="V321" s="149">
        <f t="shared" si="109"/>
        <v>38522.5</v>
      </c>
      <c r="W321" s="150">
        <v>42826</v>
      </c>
      <c r="X321" s="150">
        <v>43191</v>
      </c>
      <c r="Y321" s="151" t="s">
        <v>1081</v>
      </c>
      <c r="Z321" s="152" t="s">
        <v>1113</v>
      </c>
    </row>
    <row r="322" spans="1:26" s="152" customFormat="1" ht="32.1" customHeight="1" x14ac:dyDescent="0.25">
      <c r="A322" s="146">
        <v>314</v>
      </c>
      <c r="B322" s="147" t="s">
        <v>118</v>
      </c>
      <c r="C322" s="147" t="s">
        <v>105</v>
      </c>
      <c r="D322" s="123">
        <v>30000</v>
      </c>
      <c r="E322" s="123">
        <v>30000</v>
      </c>
      <c r="F322" s="123">
        <v>20000</v>
      </c>
      <c r="G322" s="123">
        <f t="shared" si="118"/>
        <v>28227</v>
      </c>
      <c r="H322" s="123">
        <f t="shared" si="119"/>
        <v>360000</v>
      </c>
      <c r="I322" s="123">
        <f t="shared" si="120"/>
        <v>21276</v>
      </c>
      <c r="J322" s="123">
        <f t="shared" si="121"/>
        <v>338724</v>
      </c>
      <c r="K322" s="148">
        <f t="shared" si="104"/>
        <v>0</v>
      </c>
      <c r="L322" s="123">
        <v>0</v>
      </c>
      <c r="M322" s="123">
        <f t="shared" si="122"/>
        <v>861</v>
      </c>
      <c r="N322" s="123">
        <f t="shared" si="105"/>
        <v>2130</v>
      </c>
      <c r="O322" s="123">
        <f t="shared" si="124"/>
        <v>330.00000000000006</v>
      </c>
      <c r="P322" s="123">
        <f t="shared" si="117"/>
        <v>912</v>
      </c>
      <c r="Q322" s="123">
        <f t="shared" si="106"/>
        <v>2127</v>
      </c>
      <c r="R322" s="123">
        <v>0</v>
      </c>
      <c r="S322" s="123">
        <f t="shared" si="107"/>
        <v>1773</v>
      </c>
      <c r="T322" s="123">
        <f t="shared" si="108"/>
        <v>1773</v>
      </c>
      <c r="U322" s="123">
        <f t="shared" si="123"/>
        <v>4587</v>
      </c>
      <c r="V322" s="149">
        <f t="shared" si="109"/>
        <v>48227</v>
      </c>
      <c r="W322" s="150">
        <v>43160</v>
      </c>
      <c r="X322" s="150">
        <v>43525</v>
      </c>
      <c r="Y322" s="151" t="s">
        <v>1103</v>
      </c>
      <c r="Z322" s="152" t="s">
        <v>1113</v>
      </c>
    </row>
    <row r="323" spans="1:26" s="152" customFormat="1" ht="32.1" customHeight="1" x14ac:dyDescent="0.25">
      <c r="A323" s="146">
        <v>315</v>
      </c>
      <c r="B323" s="147" t="s">
        <v>848</v>
      </c>
      <c r="C323" s="147" t="s">
        <v>94</v>
      </c>
      <c r="D323" s="123">
        <v>65000</v>
      </c>
      <c r="E323" s="123">
        <v>65000</v>
      </c>
      <c r="F323" s="123">
        <v>20000</v>
      </c>
      <c r="G323" s="123">
        <f t="shared" si="118"/>
        <v>61158.5</v>
      </c>
      <c r="H323" s="123">
        <f t="shared" si="119"/>
        <v>780000</v>
      </c>
      <c r="I323" s="123">
        <f t="shared" si="120"/>
        <v>46098</v>
      </c>
      <c r="J323" s="123">
        <f t="shared" si="121"/>
        <v>733902</v>
      </c>
      <c r="K323" s="148">
        <f t="shared" si="104"/>
        <v>4427.5498333333335</v>
      </c>
      <c r="L323" s="123">
        <v>0</v>
      </c>
      <c r="M323" s="123">
        <f t="shared" si="122"/>
        <v>1865.5</v>
      </c>
      <c r="N323" s="123">
        <f t="shared" si="105"/>
        <v>4615</v>
      </c>
      <c r="O323" s="123">
        <f>47304*1.1%</f>
        <v>520.34400000000005</v>
      </c>
      <c r="P323" s="123">
        <f t="shared" si="117"/>
        <v>1976</v>
      </c>
      <c r="Q323" s="123">
        <f t="shared" si="106"/>
        <v>4608.5</v>
      </c>
      <c r="R323" s="123">
        <v>0</v>
      </c>
      <c r="S323" s="123">
        <f t="shared" si="107"/>
        <v>3841.5</v>
      </c>
      <c r="T323" s="123">
        <f t="shared" si="108"/>
        <v>8269.0498333333344</v>
      </c>
      <c r="U323" s="123">
        <f t="shared" si="123"/>
        <v>9743.844000000001</v>
      </c>
      <c r="V323" s="149">
        <f t="shared" si="109"/>
        <v>76730.950166666662</v>
      </c>
      <c r="W323" s="150">
        <v>43282</v>
      </c>
      <c r="X323" s="150">
        <v>43281</v>
      </c>
      <c r="Y323" s="151" t="s">
        <v>849</v>
      </c>
      <c r="Z323" s="152" t="s">
        <v>1113</v>
      </c>
    </row>
    <row r="324" spans="1:26" s="152" customFormat="1" ht="32.1" customHeight="1" x14ac:dyDescent="0.25">
      <c r="A324" s="146">
        <v>316</v>
      </c>
      <c r="B324" s="147" t="s">
        <v>526</v>
      </c>
      <c r="C324" s="147" t="s">
        <v>315</v>
      </c>
      <c r="D324" s="123">
        <v>27500</v>
      </c>
      <c r="E324" s="123">
        <v>27500</v>
      </c>
      <c r="F324" s="123">
        <v>0</v>
      </c>
      <c r="G324" s="123">
        <f t="shared" si="118"/>
        <v>25874.75</v>
      </c>
      <c r="H324" s="123">
        <f t="shared" si="119"/>
        <v>330000</v>
      </c>
      <c r="I324" s="123">
        <f t="shared" si="120"/>
        <v>19503</v>
      </c>
      <c r="J324" s="123">
        <f t="shared" si="121"/>
        <v>310497</v>
      </c>
      <c r="K324" s="148">
        <f t="shared" si="104"/>
        <v>0</v>
      </c>
      <c r="L324" s="123">
        <v>0</v>
      </c>
      <c r="M324" s="123">
        <f t="shared" si="122"/>
        <v>789.25</v>
      </c>
      <c r="N324" s="123">
        <f t="shared" si="105"/>
        <v>1952.4999999999998</v>
      </c>
      <c r="O324" s="123">
        <f>D324*1.1%</f>
        <v>302.50000000000006</v>
      </c>
      <c r="P324" s="123">
        <f t="shared" si="117"/>
        <v>836</v>
      </c>
      <c r="Q324" s="123">
        <f t="shared" si="106"/>
        <v>1949.7500000000002</v>
      </c>
      <c r="R324" s="123">
        <v>0</v>
      </c>
      <c r="S324" s="123">
        <f t="shared" si="107"/>
        <v>1625.25</v>
      </c>
      <c r="T324" s="123">
        <f t="shared" si="108"/>
        <v>1625.25</v>
      </c>
      <c r="U324" s="123">
        <f t="shared" si="123"/>
        <v>4204.75</v>
      </c>
      <c r="V324" s="149">
        <f t="shared" si="109"/>
        <v>25874.75</v>
      </c>
      <c r="W324" s="150">
        <v>42826</v>
      </c>
      <c r="X324" s="150">
        <v>43191</v>
      </c>
      <c r="Y324" s="151" t="s">
        <v>530</v>
      </c>
      <c r="Z324" s="152" t="s">
        <v>1113</v>
      </c>
    </row>
    <row r="325" spans="1:26" s="152" customFormat="1" ht="32.1" customHeight="1" x14ac:dyDescent="0.25">
      <c r="A325" s="146">
        <v>317</v>
      </c>
      <c r="B325" s="147" t="s">
        <v>248</v>
      </c>
      <c r="C325" s="147" t="s">
        <v>249</v>
      </c>
      <c r="D325" s="123">
        <v>90000</v>
      </c>
      <c r="E325" s="123">
        <v>90000</v>
      </c>
      <c r="F325" s="123">
        <v>0</v>
      </c>
      <c r="G325" s="123">
        <f t="shared" si="118"/>
        <v>84681</v>
      </c>
      <c r="H325" s="123">
        <f t="shared" si="119"/>
        <v>1080000</v>
      </c>
      <c r="I325" s="123">
        <f t="shared" si="120"/>
        <v>63828</v>
      </c>
      <c r="J325" s="123">
        <f t="shared" si="121"/>
        <v>1016172</v>
      </c>
      <c r="K325" s="148">
        <f t="shared" si="104"/>
        <v>9753.1872916666671</v>
      </c>
      <c r="L325" s="123">
        <v>0</v>
      </c>
      <c r="M325" s="123">
        <f t="shared" si="122"/>
        <v>2583</v>
      </c>
      <c r="N325" s="123">
        <f t="shared" si="105"/>
        <v>6389.9999999999991</v>
      </c>
      <c r="O325" s="123">
        <f>47304*1.1%</f>
        <v>520.34400000000005</v>
      </c>
      <c r="P325" s="123">
        <f t="shared" si="117"/>
        <v>2736</v>
      </c>
      <c r="Q325" s="123">
        <f t="shared" si="106"/>
        <v>6381</v>
      </c>
      <c r="R325" s="123">
        <v>0</v>
      </c>
      <c r="S325" s="123">
        <f t="shared" si="107"/>
        <v>5319</v>
      </c>
      <c r="T325" s="123">
        <f t="shared" si="108"/>
        <v>15072.187291666667</v>
      </c>
      <c r="U325" s="123">
        <f t="shared" si="123"/>
        <v>13291.344000000001</v>
      </c>
      <c r="V325" s="149">
        <f t="shared" si="109"/>
        <v>74927.812708333338</v>
      </c>
      <c r="W325" s="150">
        <v>43009</v>
      </c>
      <c r="X325" s="150">
        <v>43374</v>
      </c>
      <c r="Y325" s="151" t="s">
        <v>1039</v>
      </c>
      <c r="Z325" s="152" t="s">
        <v>1113</v>
      </c>
    </row>
    <row r="326" spans="1:26" s="152" customFormat="1" ht="32.1" customHeight="1" x14ac:dyDescent="0.25">
      <c r="A326" s="146">
        <v>318</v>
      </c>
      <c r="B326" s="147" t="s">
        <v>1082</v>
      </c>
      <c r="C326" s="147" t="s">
        <v>55</v>
      </c>
      <c r="D326" s="123">
        <v>25000</v>
      </c>
      <c r="E326" s="123">
        <v>25000</v>
      </c>
      <c r="F326" s="123">
        <v>15000</v>
      </c>
      <c r="G326" s="123">
        <f t="shared" si="118"/>
        <v>23522.5</v>
      </c>
      <c r="H326" s="123">
        <f t="shared" si="119"/>
        <v>300000</v>
      </c>
      <c r="I326" s="123">
        <f t="shared" si="120"/>
        <v>17730</v>
      </c>
      <c r="J326" s="123">
        <f t="shared" si="121"/>
        <v>282270</v>
      </c>
      <c r="K326" s="148">
        <f t="shared" si="104"/>
        <v>0</v>
      </c>
      <c r="L326" s="123">
        <v>0</v>
      </c>
      <c r="M326" s="123">
        <f t="shared" si="122"/>
        <v>717.5</v>
      </c>
      <c r="N326" s="123">
        <f t="shared" si="105"/>
        <v>1774.9999999999998</v>
      </c>
      <c r="O326" s="123">
        <f>D326*1.1%</f>
        <v>275</v>
      </c>
      <c r="P326" s="123">
        <f t="shared" si="117"/>
        <v>760</v>
      </c>
      <c r="Q326" s="123">
        <f t="shared" si="106"/>
        <v>1772.5000000000002</v>
      </c>
      <c r="R326" s="123">
        <v>0</v>
      </c>
      <c r="S326" s="123">
        <f t="shared" si="107"/>
        <v>1477.5</v>
      </c>
      <c r="T326" s="123">
        <f t="shared" si="108"/>
        <v>1477.5</v>
      </c>
      <c r="U326" s="123">
        <f t="shared" si="123"/>
        <v>3822.5</v>
      </c>
      <c r="V326" s="149">
        <f t="shared" si="109"/>
        <v>38522.5</v>
      </c>
      <c r="W326" s="150">
        <v>43122</v>
      </c>
      <c r="X326" s="150">
        <v>43487</v>
      </c>
      <c r="Y326" s="151" t="s">
        <v>1083</v>
      </c>
      <c r="Z326" s="152" t="s">
        <v>1113</v>
      </c>
    </row>
    <row r="327" spans="1:26" s="152" customFormat="1" ht="32.1" customHeight="1" x14ac:dyDescent="0.25">
      <c r="A327" s="146">
        <v>319</v>
      </c>
      <c r="B327" s="147" t="s">
        <v>416</v>
      </c>
      <c r="C327" s="147" t="s">
        <v>417</v>
      </c>
      <c r="D327" s="123">
        <v>25000</v>
      </c>
      <c r="E327" s="123">
        <v>25000</v>
      </c>
      <c r="F327" s="123">
        <v>15000</v>
      </c>
      <c r="G327" s="123">
        <f t="shared" si="118"/>
        <v>23522.5</v>
      </c>
      <c r="H327" s="123">
        <f t="shared" si="119"/>
        <v>300000</v>
      </c>
      <c r="I327" s="123">
        <f t="shared" si="120"/>
        <v>17730</v>
      </c>
      <c r="J327" s="123">
        <f t="shared" si="121"/>
        <v>282270</v>
      </c>
      <c r="K327" s="148">
        <f t="shared" si="104"/>
        <v>0</v>
      </c>
      <c r="L327" s="123">
        <v>0</v>
      </c>
      <c r="M327" s="123">
        <f t="shared" si="122"/>
        <v>717.5</v>
      </c>
      <c r="N327" s="123">
        <f t="shared" si="105"/>
        <v>1774.9999999999998</v>
      </c>
      <c r="O327" s="123">
        <f>D327*1.1%</f>
        <v>275</v>
      </c>
      <c r="P327" s="123">
        <f t="shared" si="117"/>
        <v>760</v>
      </c>
      <c r="Q327" s="123">
        <f t="shared" si="106"/>
        <v>1772.5000000000002</v>
      </c>
      <c r="R327" s="123">
        <v>0</v>
      </c>
      <c r="S327" s="123">
        <f t="shared" si="107"/>
        <v>1477.5</v>
      </c>
      <c r="T327" s="123">
        <f t="shared" si="108"/>
        <v>1477.5</v>
      </c>
      <c r="U327" s="123">
        <f t="shared" si="123"/>
        <v>3822.5</v>
      </c>
      <c r="V327" s="149">
        <f t="shared" si="109"/>
        <v>38522.5</v>
      </c>
      <c r="W327" s="150">
        <v>43069</v>
      </c>
      <c r="X327" s="150">
        <v>43434</v>
      </c>
      <c r="Y327" s="151" t="s">
        <v>1029</v>
      </c>
      <c r="Z327" s="152" t="s">
        <v>1113</v>
      </c>
    </row>
    <row r="328" spans="1:26" s="152" customFormat="1" ht="32.1" customHeight="1" x14ac:dyDescent="0.25">
      <c r="A328" s="146">
        <v>320</v>
      </c>
      <c r="B328" s="147" t="s">
        <v>119</v>
      </c>
      <c r="C328" s="147" t="s">
        <v>33</v>
      </c>
      <c r="D328" s="123">
        <v>33000</v>
      </c>
      <c r="E328" s="123">
        <v>33000</v>
      </c>
      <c r="F328" s="123">
        <v>15000</v>
      </c>
      <c r="G328" s="123">
        <f t="shared" si="118"/>
        <v>31049.7</v>
      </c>
      <c r="H328" s="123">
        <f t="shared" si="119"/>
        <v>396000</v>
      </c>
      <c r="I328" s="123">
        <f t="shared" si="120"/>
        <v>23403.600000000002</v>
      </c>
      <c r="J328" s="123">
        <f t="shared" si="121"/>
        <v>372596.4</v>
      </c>
      <c r="K328" s="148">
        <f t="shared" si="104"/>
        <v>0</v>
      </c>
      <c r="L328" s="123">
        <v>0</v>
      </c>
      <c r="M328" s="123">
        <f t="shared" si="122"/>
        <v>947.1</v>
      </c>
      <c r="N328" s="123">
        <f t="shared" si="105"/>
        <v>2343</v>
      </c>
      <c r="O328" s="123">
        <f>D328*1.1%</f>
        <v>363.00000000000006</v>
      </c>
      <c r="P328" s="123">
        <f t="shared" si="117"/>
        <v>1003.2</v>
      </c>
      <c r="Q328" s="123">
        <f t="shared" si="106"/>
        <v>2339.7000000000003</v>
      </c>
      <c r="R328" s="123">
        <v>0</v>
      </c>
      <c r="S328" s="123">
        <f t="shared" si="107"/>
        <v>1950.3000000000002</v>
      </c>
      <c r="T328" s="123">
        <f t="shared" si="108"/>
        <v>1950.3000000000002</v>
      </c>
      <c r="U328" s="123">
        <f t="shared" si="123"/>
        <v>5045.7000000000007</v>
      </c>
      <c r="V328" s="149">
        <f t="shared" si="109"/>
        <v>46049.7</v>
      </c>
      <c r="W328" s="150">
        <v>42826</v>
      </c>
      <c r="X328" s="150">
        <v>43191</v>
      </c>
      <c r="Y328" s="151" t="s">
        <v>679</v>
      </c>
      <c r="Z328" s="152" t="s">
        <v>1113</v>
      </c>
    </row>
    <row r="329" spans="1:26" s="152" customFormat="1" ht="32.1" customHeight="1" x14ac:dyDescent="0.25">
      <c r="A329" s="146">
        <v>321</v>
      </c>
      <c r="B329" s="147" t="s">
        <v>271</v>
      </c>
      <c r="C329" s="147" t="s">
        <v>88</v>
      </c>
      <c r="D329" s="123">
        <v>30000</v>
      </c>
      <c r="E329" s="123">
        <v>30000</v>
      </c>
      <c r="F329" s="123">
        <v>20000</v>
      </c>
      <c r="G329" s="123">
        <f t="shared" si="118"/>
        <v>28227</v>
      </c>
      <c r="H329" s="123">
        <f t="shared" si="119"/>
        <v>360000</v>
      </c>
      <c r="I329" s="123">
        <f t="shared" si="120"/>
        <v>21276</v>
      </c>
      <c r="J329" s="123">
        <f t="shared" si="121"/>
        <v>338724</v>
      </c>
      <c r="K329" s="148">
        <f t="shared" ref="K329:K353" si="125">IF(J329 &lt;= 416220, 0, IF(AND(J329  &gt;=  416220.01, J329  &lt;= 624329), ((J329  - 416220.01)/12)*0.15, IF(AND(J329  &gt;= 624329.01, J329  &lt;= 867123), (((J329  - 624329.01)*0.2) + 31216)/12, IF(J329 &gt;=867123.01, (((J329  - 867123.01)*0.25)+79776)/12))))</f>
        <v>0</v>
      </c>
      <c r="L329" s="123">
        <v>0</v>
      </c>
      <c r="M329" s="123">
        <f t="shared" si="122"/>
        <v>861</v>
      </c>
      <c r="N329" s="123">
        <f t="shared" ref="N329:N392" si="126">D329*7.1%</f>
        <v>2130</v>
      </c>
      <c r="O329" s="123">
        <f>D329*1.1%</f>
        <v>330.00000000000006</v>
      </c>
      <c r="P329" s="123">
        <f t="shared" ref="P329:P360" si="127">D329*3.04%</f>
        <v>912</v>
      </c>
      <c r="Q329" s="123">
        <f t="shared" ref="Q329:Q392" si="128">D329*7.09%</f>
        <v>2127</v>
      </c>
      <c r="R329" s="123">
        <v>0</v>
      </c>
      <c r="S329" s="123">
        <f t="shared" ref="S329:S353" si="129">+M329+P329+R329</f>
        <v>1773</v>
      </c>
      <c r="T329" s="123">
        <f t="shared" ref="T329:T353" si="130">+K329+S329</f>
        <v>1773</v>
      </c>
      <c r="U329" s="123">
        <f t="shared" si="123"/>
        <v>4587</v>
      </c>
      <c r="V329" s="149">
        <f t="shared" ref="V329:V353" si="131">D329-T329+F329</f>
        <v>48227</v>
      </c>
      <c r="W329" s="150">
        <v>42917</v>
      </c>
      <c r="X329" s="150">
        <v>43281</v>
      </c>
      <c r="Y329" s="151" t="s">
        <v>629</v>
      </c>
      <c r="Z329" s="152" t="s">
        <v>1113</v>
      </c>
    </row>
    <row r="330" spans="1:26" s="152" customFormat="1" ht="32.1" customHeight="1" x14ac:dyDescent="0.25">
      <c r="A330" s="146">
        <v>322</v>
      </c>
      <c r="B330" s="147" t="s">
        <v>795</v>
      </c>
      <c r="C330" s="147" t="s">
        <v>801</v>
      </c>
      <c r="D330" s="123">
        <v>75000</v>
      </c>
      <c r="E330" s="123">
        <v>75000</v>
      </c>
      <c r="F330" s="123">
        <v>0</v>
      </c>
      <c r="G330" s="123">
        <f t="shared" si="118"/>
        <v>70567.5</v>
      </c>
      <c r="H330" s="123">
        <f t="shared" si="119"/>
        <v>900000</v>
      </c>
      <c r="I330" s="123">
        <f t="shared" si="120"/>
        <v>53190</v>
      </c>
      <c r="J330" s="123">
        <f t="shared" si="121"/>
        <v>846810</v>
      </c>
      <c r="K330" s="148">
        <f t="shared" si="125"/>
        <v>6309.3498333333337</v>
      </c>
      <c r="L330" s="123">
        <v>0</v>
      </c>
      <c r="M330" s="123">
        <f t="shared" si="122"/>
        <v>2152.5</v>
      </c>
      <c r="N330" s="123">
        <f t="shared" si="126"/>
        <v>5324.9999999999991</v>
      </c>
      <c r="O330" s="123">
        <f>47304*1.1%</f>
        <v>520.34400000000005</v>
      </c>
      <c r="P330" s="123">
        <f t="shared" si="127"/>
        <v>2280</v>
      </c>
      <c r="Q330" s="123">
        <f t="shared" si="128"/>
        <v>5317.5</v>
      </c>
      <c r="R330" s="123">
        <v>0</v>
      </c>
      <c r="S330" s="123">
        <f t="shared" si="129"/>
        <v>4432.5</v>
      </c>
      <c r="T330" s="123">
        <f t="shared" si="130"/>
        <v>10741.849833333334</v>
      </c>
      <c r="U330" s="123">
        <f t="shared" si="123"/>
        <v>11162.844000000001</v>
      </c>
      <c r="V330" s="149">
        <f t="shared" si="131"/>
        <v>64258.150166666666</v>
      </c>
      <c r="W330" s="150">
        <v>42887</v>
      </c>
      <c r="X330" s="150">
        <v>43252</v>
      </c>
      <c r="Y330" s="151" t="s">
        <v>808</v>
      </c>
      <c r="Z330" s="152" t="s">
        <v>1113</v>
      </c>
    </row>
    <row r="331" spans="1:26" s="152" customFormat="1" ht="32.1" customHeight="1" x14ac:dyDescent="0.25">
      <c r="A331" s="146">
        <v>323</v>
      </c>
      <c r="B331" s="147" t="s">
        <v>337</v>
      </c>
      <c r="C331" s="147" t="s">
        <v>341</v>
      </c>
      <c r="D331" s="123">
        <v>80000</v>
      </c>
      <c r="E331" s="123">
        <v>80000</v>
      </c>
      <c r="F331" s="123">
        <v>0</v>
      </c>
      <c r="G331" s="123">
        <f t="shared" si="118"/>
        <v>75272</v>
      </c>
      <c r="H331" s="123">
        <f t="shared" si="119"/>
        <v>960000</v>
      </c>
      <c r="I331" s="123">
        <f t="shared" si="120"/>
        <v>56736</v>
      </c>
      <c r="J331" s="123">
        <f t="shared" si="121"/>
        <v>903264</v>
      </c>
      <c r="K331" s="148">
        <f t="shared" si="125"/>
        <v>7400.9372916666662</v>
      </c>
      <c r="L331" s="123">
        <v>0</v>
      </c>
      <c r="M331" s="123">
        <f t="shared" si="122"/>
        <v>2296</v>
      </c>
      <c r="N331" s="123">
        <f t="shared" si="126"/>
        <v>5679.9999999999991</v>
      </c>
      <c r="O331" s="123">
        <f>47304*1.1%</f>
        <v>520.34400000000005</v>
      </c>
      <c r="P331" s="123">
        <f t="shared" si="127"/>
        <v>2432</v>
      </c>
      <c r="Q331" s="123">
        <f t="shared" si="128"/>
        <v>5672</v>
      </c>
      <c r="R331" s="123">
        <v>0</v>
      </c>
      <c r="S331" s="123">
        <f t="shared" si="129"/>
        <v>4728</v>
      </c>
      <c r="T331" s="123">
        <f t="shared" si="130"/>
        <v>12128.937291666665</v>
      </c>
      <c r="U331" s="123">
        <f t="shared" si="123"/>
        <v>11872.344000000001</v>
      </c>
      <c r="V331" s="149">
        <f t="shared" si="131"/>
        <v>67871.062708333338</v>
      </c>
      <c r="W331" s="150">
        <v>42855</v>
      </c>
      <c r="X331" s="150">
        <v>43220</v>
      </c>
      <c r="Y331" s="151" t="s">
        <v>570</v>
      </c>
      <c r="Z331" s="152" t="s">
        <v>1113</v>
      </c>
    </row>
    <row r="332" spans="1:26" s="152" customFormat="1" ht="32.1" customHeight="1" x14ac:dyDescent="0.25">
      <c r="A332" s="146">
        <v>324</v>
      </c>
      <c r="B332" s="147" t="s">
        <v>183</v>
      </c>
      <c r="C332" s="147" t="s">
        <v>28</v>
      </c>
      <c r="D332" s="123">
        <v>25000</v>
      </c>
      <c r="E332" s="123">
        <v>25000</v>
      </c>
      <c r="F332" s="123">
        <v>15000</v>
      </c>
      <c r="G332" s="123">
        <f t="shared" si="118"/>
        <v>23522.5</v>
      </c>
      <c r="H332" s="123">
        <f t="shared" si="119"/>
        <v>300000</v>
      </c>
      <c r="I332" s="123">
        <f t="shared" si="120"/>
        <v>17730</v>
      </c>
      <c r="J332" s="123">
        <f t="shared" si="121"/>
        <v>282270</v>
      </c>
      <c r="K332" s="148">
        <f t="shared" si="125"/>
        <v>0</v>
      </c>
      <c r="L332" s="123">
        <v>0</v>
      </c>
      <c r="M332" s="123">
        <f t="shared" si="122"/>
        <v>717.5</v>
      </c>
      <c r="N332" s="123">
        <f t="shared" si="126"/>
        <v>1774.9999999999998</v>
      </c>
      <c r="O332" s="123">
        <f t="shared" ref="O332:O337" si="132">D332*1.1%</f>
        <v>275</v>
      </c>
      <c r="P332" s="123">
        <f t="shared" si="127"/>
        <v>760</v>
      </c>
      <c r="Q332" s="123">
        <f t="shared" si="128"/>
        <v>1772.5000000000002</v>
      </c>
      <c r="R332" s="123">
        <v>0</v>
      </c>
      <c r="S332" s="123">
        <f t="shared" si="129"/>
        <v>1477.5</v>
      </c>
      <c r="T332" s="123">
        <f t="shared" si="130"/>
        <v>1477.5</v>
      </c>
      <c r="U332" s="123">
        <f t="shared" si="123"/>
        <v>3822.5</v>
      </c>
      <c r="V332" s="149">
        <f t="shared" si="131"/>
        <v>38522.5</v>
      </c>
      <c r="W332" s="150">
        <v>42826</v>
      </c>
      <c r="X332" s="150">
        <v>43191</v>
      </c>
      <c r="Y332" s="151" t="s">
        <v>488</v>
      </c>
      <c r="Z332" s="152" t="s">
        <v>1113</v>
      </c>
    </row>
    <row r="333" spans="1:26" s="152" customFormat="1" ht="32.1" customHeight="1" x14ac:dyDescent="0.25">
      <c r="A333" s="146">
        <v>325</v>
      </c>
      <c r="B333" s="147" t="s">
        <v>182</v>
      </c>
      <c r="C333" s="147" t="s">
        <v>28</v>
      </c>
      <c r="D333" s="123">
        <v>25000</v>
      </c>
      <c r="E333" s="123">
        <v>25000</v>
      </c>
      <c r="F333" s="123">
        <v>15000</v>
      </c>
      <c r="G333" s="123">
        <f t="shared" si="118"/>
        <v>23522.5</v>
      </c>
      <c r="H333" s="123">
        <f t="shared" si="119"/>
        <v>300000</v>
      </c>
      <c r="I333" s="123">
        <f t="shared" si="120"/>
        <v>17730</v>
      </c>
      <c r="J333" s="123">
        <f t="shared" si="121"/>
        <v>282270</v>
      </c>
      <c r="K333" s="148">
        <f t="shared" si="125"/>
        <v>0</v>
      </c>
      <c r="L333" s="123">
        <v>0</v>
      </c>
      <c r="M333" s="123">
        <f t="shared" si="122"/>
        <v>717.5</v>
      </c>
      <c r="N333" s="123">
        <f t="shared" si="126"/>
        <v>1774.9999999999998</v>
      </c>
      <c r="O333" s="123">
        <f t="shared" si="132"/>
        <v>275</v>
      </c>
      <c r="P333" s="123">
        <f t="shared" si="127"/>
        <v>760</v>
      </c>
      <c r="Q333" s="123">
        <f t="shared" si="128"/>
        <v>1772.5000000000002</v>
      </c>
      <c r="R333" s="123">
        <v>0</v>
      </c>
      <c r="S333" s="123">
        <f t="shared" si="129"/>
        <v>1477.5</v>
      </c>
      <c r="T333" s="123">
        <f t="shared" si="130"/>
        <v>1477.5</v>
      </c>
      <c r="U333" s="123">
        <f t="shared" si="123"/>
        <v>3822.5</v>
      </c>
      <c r="V333" s="149">
        <f t="shared" si="131"/>
        <v>38522.5</v>
      </c>
      <c r="W333" s="150">
        <v>42840</v>
      </c>
      <c r="X333" s="150">
        <v>43205</v>
      </c>
      <c r="Y333" s="151" t="s">
        <v>686</v>
      </c>
      <c r="Z333" s="152" t="s">
        <v>1113</v>
      </c>
    </row>
    <row r="334" spans="1:26" s="152" customFormat="1" ht="32.1" customHeight="1" x14ac:dyDescent="0.25">
      <c r="A334" s="146">
        <v>326</v>
      </c>
      <c r="B334" s="147" t="s">
        <v>272</v>
      </c>
      <c r="C334" s="147" t="s">
        <v>28</v>
      </c>
      <c r="D334" s="123">
        <v>25000</v>
      </c>
      <c r="E334" s="123">
        <v>25000</v>
      </c>
      <c r="F334" s="123">
        <v>15000</v>
      </c>
      <c r="G334" s="123">
        <f t="shared" si="118"/>
        <v>23522.5</v>
      </c>
      <c r="H334" s="123">
        <f t="shared" si="119"/>
        <v>300000</v>
      </c>
      <c r="I334" s="123">
        <f t="shared" si="120"/>
        <v>17730</v>
      </c>
      <c r="J334" s="123">
        <f t="shared" si="121"/>
        <v>282270</v>
      </c>
      <c r="K334" s="148">
        <f t="shared" si="125"/>
        <v>0</v>
      </c>
      <c r="L334" s="123">
        <v>0</v>
      </c>
      <c r="M334" s="123">
        <f t="shared" si="122"/>
        <v>717.5</v>
      </c>
      <c r="N334" s="123">
        <f t="shared" si="126"/>
        <v>1774.9999999999998</v>
      </c>
      <c r="O334" s="123">
        <f t="shared" si="132"/>
        <v>275</v>
      </c>
      <c r="P334" s="123">
        <f t="shared" si="127"/>
        <v>760</v>
      </c>
      <c r="Q334" s="123">
        <f t="shared" si="128"/>
        <v>1772.5000000000002</v>
      </c>
      <c r="R334" s="123">
        <v>0</v>
      </c>
      <c r="S334" s="123">
        <f t="shared" si="129"/>
        <v>1477.5</v>
      </c>
      <c r="T334" s="123">
        <f t="shared" si="130"/>
        <v>1477.5</v>
      </c>
      <c r="U334" s="123">
        <f t="shared" si="123"/>
        <v>3822.5</v>
      </c>
      <c r="V334" s="149">
        <f t="shared" si="131"/>
        <v>38522.5</v>
      </c>
      <c r="W334" s="150">
        <v>42917</v>
      </c>
      <c r="X334" s="150">
        <v>43281</v>
      </c>
      <c r="Y334" s="151" t="s">
        <v>616</v>
      </c>
      <c r="Z334" s="152" t="s">
        <v>1113</v>
      </c>
    </row>
    <row r="335" spans="1:26" s="152" customFormat="1" ht="32.1" customHeight="1" x14ac:dyDescent="0.25">
      <c r="A335" s="146">
        <v>327</v>
      </c>
      <c r="B335" s="147" t="s">
        <v>167</v>
      </c>
      <c r="C335" s="147" t="s">
        <v>40</v>
      </c>
      <c r="D335" s="123">
        <v>25000</v>
      </c>
      <c r="E335" s="123">
        <v>25000</v>
      </c>
      <c r="F335" s="123">
        <v>15000</v>
      </c>
      <c r="G335" s="123">
        <f t="shared" si="118"/>
        <v>23522.5</v>
      </c>
      <c r="H335" s="123">
        <f t="shared" si="119"/>
        <v>300000</v>
      </c>
      <c r="I335" s="123">
        <f t="shared" si="120"/>
        <v>17730</v>
      </c>
      <c r="J335" s="123">
        <f t="shared" si="121"/>
        <v>282270</v>
      </c>
      <c r="K335" s="148">
        <f t="shared" si="125"/>
        <v>0</v>
      </c>
      <c r="L335" s="123">
        <v>0</v>
      </c>
      <c r="M335" s="123">
        <f t="shared" si="122"/>
        <v>717.5</v>
      </c>
      <c r="N335" s="123">
        <f t="shared" si="126"/>
        <v>1774.9999999999998</v>
      </c>
      <c r="O335" s="123">
        <f t="shared" si="132"/>
        <v>275</v>
      </c>
      <c r="P335" s="123">
        <f t="shared" si="127"/>
        <v>760</v>
      </c>
      <c r="Q335" s="123">
        <f t="shared" si="128"/>
        <v>1772.5000000000002</v>
      </c>
      <c r="R335" s="123">
        <v>0</v>
      </c>
      <c r="S335" s="123">
        <f t="shared" si="129"/>
        <v>1477.5</v>
      </c>
      <c r="T335" s="123">
        <f t="shared" si="130"/>
        <v>1477.5</v>
      </c>
      <c r="U335" s="123">
        <f t="shared" si="123"/>
        <v>3822.5</v>
      </c>
      <c r="V335" s="149">
        <f t="shared" si="131"/>
        <v>38522.5</v>
      </c>
      <c r="W335" s="150">
        <v>43101</v>
      </c>
      <c r="X335" s="150">
        <v>43466</v>
      </c>
      <c r="Y335" s="151" t="s">
        <v>1062</v>
      </c>
      <c r="Z335" s="152" t="s">
        <v>1113</v>
      </c>
    </row>
    <row r="336" spans="1:26" s="152" customFormat="1" ht="32.1" customHeight="1" x14ac:dyDescent="0.25">
      <c r="A336" s="146">
        <v>328</v>
      </c>
      <c r="B336" s="147" t="s">
        <v>193</v>
      </c>
      <c r="C336" s="147" t="s">
        <v>28</v>
      </c>
      <c r="D336" s="123">
        <v>25000</v>
      </c>
      <c r="E336" s="123">
        <v>25000</v>
      </c>
      <c r="F336" s="123">
        <v>15000</v>
      </c>
      <c r="G336" s="123">
        <f t="shared" si="118"/>
        <v>23522.5</v>
      </c>
      <c r="H336" s="123">
        <f t="shared" si="119"/>
        <v>300000</v>
      </c>
      <c r="I336" s="123">
        <f t="shared" si="120"/>
        <v>17730</v>
      </c>
      <c r="J336" s="123">
        <f t="shared" si="121"/>
        <v>282270</v>
      </c>
      <c r="K336" s="148">
        <f t="shared" si="125"/>
        <v>0</v>
      </c>
      <c r="L336" s="123">
        <v>0</v>
      </c>
      <c r="M336" s="123">
        <f t="shared" si="122"/>
        <v>717.5</v>
      </c>
      <c r="N336" s="123">
        <f t="shared" si="126"/>
        <v>1774.9999999999998</v>
      </c>
      <c r="O336" s="123">
        <f t="shared" si="132"/>
        <v>275</v>
      </c>
      <c r="P336" s="123">
        <f t="shared" si="127"/>
        <v>760</v>
      </c>
      <c r="Q336" s="123">
        <f t="shared" si="128"/>
        <v>1772.5000000000002</v>
      </c>
      <c r="R336" s="123">
        <v>0</v>
      </c>
      <c r="S336" s="123">
        <f t="shared" si="129"/>
        <v>1477.5</v>
      </c>
      <c r="T336" s="123">
        <f t="shared" si="130"/>
        <v>1477.5</v>
      </c>
      <c r="U336" s="123">
        <f t="shared" si="123"/>
        <v>3822.5</v>
      </c>
      <c r="V336" s="149">
        <f t="shared" si="131"/>
        <v>38522.5</v>
      </c>
      <c r="W336" s="150">
        <v>42826</v>
      </c>
      <c r="X336" s="150">
        <v>43191</v>
      </c>
      <c r="Y336" s="151" t="s">
        <v>565</v>
      </c>
      <c r="Z336" s="152" t="s">
        <v>1113</v>
      </c>
    </row>
    <row r="337" spans="1:26" s="152" customFormat="1" ht="32.1" customHeight="1" x14ac:dyDescent="0.25">
      <c r="A337" s="146">
        <v>329</v>
      </c>
      <c r="B337" s="147" t="s">
        <v>273</v>
      </c>
      <c r="C337" s="147" t="s">
        <v>31</v>
      </c>
      <c r="D337" s="123">
        <v>45000</v>
      </c>
      <c r="E337" s="123">
        <v>45000</v>
      </c>
      <c r="F337" s="123">
        <v>20000</v>
      </c>
      <c r="G337" s="123">
        <f t="shared" ref="G337:G353" si="133">D337-S337</f>
        <v>42340.5</v>
      </c>
      <c r="H337" s="123">
        <f t="shared" ref="H337:H353" si="134">D337*12</f>
        <v>540000</v>
      </c>
      <c r="I337" s="123">
        <f t="shared" ref="I337:I353" si="135">S337*12</f>
        <v>31914</v>
      </c>
      <c r="J337" s="123">
        <f t="shared" ref="J337:J353" si="136">H337-I337</f>
        <v>508086</v>
      </c>
      <c r="K337" s="148">
        <f t="shared" si="125"/>
        <v>1148.3248749999998</v>
      </c>
      <c r="L337" s="123">
        <v>0</v>
      </c>
      <c r="M337" s="123">
        <f t="shared" ref="M337:M353" si="137">D337*2.87%</f>
        <v>1291.5</v>
      </c>
      <c r="N337" s="123">
        <f t="shared" si="126"/>
        <v>3194.9999999999995</v>
      </c>
      <c r="O337" s="123">
        <f t="shared" si="132"/>
        <v>495.00000000000006</v>
      </c>
      <c r="P337" s="123">
        <f t="shared" si="127"/>
        <v>1368</v>
      </c>
      <c r="Q337" s="123">
        <f t="shared" si="128"/>
        <v>3190.5</v>
      </c>
      <c r="R337" s="123">
        <v>0</v>
      </c>
      <c r="S337" s="123">
        <f t="shared" si="129"/>
        <v>2659.5</v>
      </c>
      <c r="T337" s="123">
        <f t="shared" si="130"/>
        <v>3807.8248749999998</v>
      </c>
      <c r="U337" s="123">
        <f t="shared" ref="U337:U353" si="138">N337+Q337+O337</f>
        <v>6880.5</v>
      </c>
      <c r="V337" s="149">
        <f t="shared" si="131"/>
        <v>61192.175125000002</v>
      </c>
      <c r="W337" s="150">
        <v>42917</v>
      </c>
      <c r="X337" s="150">
        <v>43281</v>
      </c>
      <c r="Y337" s="151" t="s">
        <v>678</v>
      </c>
      <c r="Z337" s="152" t="s">
        <v>1113</v>
      </c>
    </row>
    <row r="338" spans="1:26" s="152" customFormat="1" ht="32.1" customHeight="1" x14ac:dyDescent="0.25">
      <c r="A338" s="146">
        <v>330</v>
      </c>
      <c r="B338" s="147" t="s">
        <v>413</v>
      </c>
      <c r="C338" s="147" t="s">
        <v>40</v>
      </c>
      <c r="D338" s="123">
        <v>50000</v>
      </c>
      <c r="E338" s="123">
        <v>50000</v>
      </c>
      <c r="F338" s="123">
        <v>20000</v>
      </c>
      <c r="G338" s="123">
        <f t="shared" si="133"/>
        <v>46031.38</v>
      </c>
      <c r="H338" s="123">
        <f t="shared" si="134"/>
        <v>600000</v>
      </c>
      <c r="I338" s="123">
        <f t="shared" si="135"/>
        <v>47623.44</v>
      </c>
      <c r="J338" s="123">
        <f t="shared" si="136"/>
        <v>552376.56000000006</v>
      </c>
      <c r="K338" s="148">
        <f t="shared" si="125"/>
        <v>1701.9568750000005</v>
      </c>
      <c r="L338" s="123">
        <v>0</v>
      </c>
      <c r="M338" s="123">
        <f t="shared" si="137"/>
        <v>1435</v>
      </c>
      <c r="N338" s="123">
        <f t="shared" si="126"/>
        <v>3549.9999999999995</v>
      </c>
      <c r="O338" s="123">
        <f>47304*1.1%</f>
        <v>520.34400000000005</v>
      </c>
      <c r="P338" s="123">
        <f t="shared" si="127"/>
        <v>1520</v>
      </c>
      <c r="Q338" s="123">
        <f t="shared" si="128"/>
        <v>3545.0000000000005</v>
      </c>
      <c r="R338" s="123">
        <v>1013.62</v>
      </c>
      <c r="S338" s="123">
        <f t="shared" si="129"/>
        <v>3968.62</v>
      </c>
      <c r="T338" s="123">
        <f t="shared" si="130"/>
        <v>5670.5768750000007</v>
      </c>
      <c r="U338" s="123">
        <f t="shared" si="138"/>
        <v>7615.3440000000001</v>
      </c>
      <c r="V338" s="149">
        <f t="shared" si="131"/>
        <v>64329.423125000001</v>
      </c>
      <c r="W338" s="150">
        <v>42916</v>
      </c>
      <c r="X338" s="150">
        <v>43281</v>
      </c>
      <c r="Y338" s="151" t="s">
        <v>697</v>
      </c>
      <c r="Z338" s="152" t="s">
        <v>1113</v>
      </c>
    </row>
    <row r="339" spans="1:26" s="152" customFormat="1" ht="32.1" customHeight="1" x14ac:dyDescent="0.25">
      <c r="A339" s="146">
        <v>331</v>
      </c>
      <c r="B339" s="147" t="s">
        <v>666</v>
      </c>
      <c r="C339" s="147" t="s">
        <v>28</v>
      </c>
      <c r="D339" s="123">
        <v>25000</v>
      </c>
      <c r="E339" s="123">
        <v>25000</v>
      </c>
      <c r="F339" s="123">
        <v>15000</v>
      </c>
      <c r="G339" s="123">
        <f t="shared" si="133"/>
        <v>23522.5</v>
      </c>
      <c r="H339" s="123">
        <f t="shared" si="134"/>
        <v>300000</v>
      </c>
      <c r="I339" s="123">
        <f t="shared" si="135"/>
        <v>17730</v>
      </c>
      <c r="J339" s="123">
        <f t="shared" si="136"/>
        <v>282270</v>
      </c>
      <c r="K339" s="148">
        <f t="shared" si="125"/>
        <v>0</v>
      </c>
      <c r="L339" s="123">
        <v>0</v>
      </c>
      <c r="M339" s="123">
        <f t="shared" si="137"/>
        <v>717.5</v>
      </c>
      <c r="N339" s="123">
        <f t="shared" si="126"/>
        <v>1774.9999999999998</v>
      </c>
      <c r="O339" s="123">
        <f>D339*1.1%</f>
        <v>275</v>
      </c>
      <c r="P339" s="123">
        <f t="shared" si="127"/>
        <v>760</v>
      </c>
      <c r="Q339" s="123">
        <f t="shared" si="128"/>
        <v>1772.5000000000002</v>
      </c>
      <c r="R339" s="123">
        <v>0</v>
      </c>
      <c r="S339" s="123">
        <f t="shared" si="129"/>
        <v>1477.5</v>
      </c>
      <c r="T339" s="123">
        <f t="shared" si="130"/>
        <v>1477.5</v>
      </c>
      <c r="U339" s="123">
        <f t="shared" si="138"/>
        <v>3822.5</v>
      </c>
      <c r="V339" s="149">
        <f t="shared" si="131"/>
        <v>38522.5</v>
      </c>
      <c r="W339" s="150">
        <v>42826</v>
      </c>
      <c r="X339" s="150">
        <v>43191</v>
      </c>
      <c r="Y339" s="151" t="s">
        <v>665</v>
      </c>
      <c r="Z339" s="152" t="s">
        <v>1113</v>
      </c>
    </row>
    <row r="340" spans="1:26" s="152" customFormat="1" ht="32.1" customHeight="1" x14ac:dyDescent="0.25">
      <c r="A340" s="146">
        <v>332</v>
      </c>
      <c r="B340" s="147" t="s">
        <v>274</v>
      </c>
      <c r="C340" s="147" t="s">
        <v>28</v>
      </c>
      <c r="D340" s="123">
        <v>25000</v>
      </c>
      <c r="E340" s="123">
        <v>25000</v>
      </c>
      <c r="F340" s="123">
        <v>15000</v>
      </c>
      <c r="G340" s="123">
        <f t="shared" si="133"/>
        <v>23522.5</v>
      </c>
      <c r="H340" s="123">
        <f t="shared" si="134"/>
        <v>300000</v>
      </c>
      <c r="I340" s="123">
        <f t="shared" si="135"/>
        <v>17730</v>
      </c>
      <c r="J340" s="123">
        <f t="shared" si="136"/>
        <v>282270</v>
      </c>
      <c r="K340" s="148">
        <f t="shared" si="125"/>
        <v>0</v>
      </c>
      <c r="L340" s="123">
        <v>0</v>
      </c>
      <c r="M340" s="123">
        <f t="shared" si="137"/>
        <v>717.5</v>
      </c>
      <c r="N340" s="123">
        <f t="shared" si="126"/>
        <v>1774.9999999999998</v>
      </c>
      <c r="O340" s="123">
        <f>D340*1.1%</f>
        <v>275</v>
      </c>
      <c r="P340" s="123">
        <f t="shared" si="127"/>
        <v>760</v>
      </c>
      <c r="Q340" s="123">
        <f t="shared" si="128"/>
        <v>1772.5000000000002</v>
      </c>
      <c r="R340" s="123">
        <v>0</v>
      </c>
      <c r="S340" s="123">
        <f t="shared" si="129"/>
        <v>1477.5</v>
      </c>
      <c r="T340" s="123">
        <f t="shared" si="130"/>
        <v>1477.5</v>
      </c>
      <c r="U340" s="123">
        <f t="shared" si="138"/>
        <v>3822.5</v>
      </c>
      <c r="V340" s="149">
        <f t="shared" si="131"/>
        <v>38522.5</v>
      </c>
      <c r="W340" s="150">
        <v>42917</v>
      </c>
      <c r="X340" s="150">
        <v>43281</v>
      </c>
      <c r="Y340" s="151" t="s">
        <v>703</v>
      </c>
      <c r="Z340" s="152" t="s">
        <v>1113</v>
      </c>
    </row>
    <row r="341" spans="1:26" s="152" customFormat="1" ht="32.1" customHeight="1" x14ac:dyDescent="0.25">
      <c r="A341" s="146">
        <v>333</v>
      </c>
      <c r="B341" s="147" t="s">
        <v>889</v>
      </c>
      <c r="C341" s="147" t="s">
        <v>817</v>
      </c>
      <c r="D341" s="123">
        <v>20000</v>
      </c>
      <c r="E341" s="123">
        <v>20000</v>
      </c>
      <c r="F341" s="123">
        <v>10000</v>
      </c>
      <c r="G341" s="123">
        <f t="shared" si="133"/>
        <v>18818</v>
      </c>
      <c r="H341" s="123">
        <f t="shared" si="134"/>
        <v>240000</v>
      </c>
      <c r="I341" s="123">
        <f t="shared" si="135"/>
        <v>14184</v>
      </c>
      <c r="J341" s="123">
        <f t="shared" si="136"/>
        <v>225816</v>
      </c>
      <c r="K341" s="148">
        <f t="shared" si="125"/>
        <v>0</v>
      </c>
      <c r="L341" s="123">
        <v>0</v>
      </c>
      <c r="M341" s="123">
        <f t="shared" si="137"/>
        <v>574</v>
      </c>
      <c r="N341" s="123">
        <f t="shared" si="126"/>
        <v>1419.9999999999998</v>
      </c>
      <c r="O341" s="123">
        <f>D341*1.1%</f>
        <v>220.00000000000003</v>
      </c>
      <c r="P341" s="123">
        <f t="shared" si="127"/>
        <v>608</v>
      </c>
      <c r="Q341" s="123">
        <f t="shared" si="128"/>
        <v>1418</v>
      </c>
      <c r="R341" s="123">
        <v>0</v>
      </c>
      <c r="S341" s="123">
        <f t="shared" si="129"/>
        <v>1182</v>
      </c>
      <c r="T341" s="123">
        <f t="shared" si="130"/>
        <v>1182</v>
      </c>
      <c r="U341" s="123">
        <f t="shared" si="138"/>
        <v>3058</v>
      </c>
      <c r="V341" s="149">
        <f t="shared" si="131"/>
        <v>28818</v>
      </c>
      <c r="W341" s="150">
        <v>42933</v>
      </c>
      <c r="X341" s="150">
        <v>43298</v>
      </c>
      <c r="Y341" s="151" t="s">
        <v>894</v>
      </c>
      <c r="Z341" s="152" t="s">
        <v>1113</v>
      </c>
    </row>
    <row r="342" spans="1:26" s="152" customFormat="1" ht="32.1" customHeight="1" x14ac:dyDescent="0.25">
      <c r="A342" s="146">
        <v>334</v>
      </c>
      <c r="B342" s="147" t="s">
        <v>327</v>
      </c>
      <c r="C342" s="147" t="s">
        <v>306</v>
      </c>
      <c r="D342" s="123">
        <v>90000</v>
      </c>
      <c r="E342" s="123">
        <v>90000</v>
      </c>
      <c r="F342" s="123">
        <v>0</v>
      </c>
      <c r="G342" s="123">
        <f t="shared" si="133"/>
        <v>84681</v>
      </c>
      <c r="H342" s="123">
        <f t="shared" si="134"/>
        <v>1080000</v>
      </c>
      <c r="I342" s="123">
        <f t="shared" si="135"/>
        <v>63828</v>
      </c>
      <c r="J342" s="123">
        <f t="shared" si="136"/>
        <v>1016172</v>
      </c>
      <c r="K342" s="148">
        <f t="shared" si="125"/>
        <v>9753.1872916666671</v>
      </c>
      <c r="L342" s="123">
        <v>0</v>
      </c>
      <c r="M342" s="123">
        <f t="shared" si="137"/>
        <v>2583</v>
      </c>
      <c r="N342" s="123">
        <f t="shared" si="126"/>
        <v>6389.9999999999991</v>
      </c>
      <c r="O342" s="123">
        <f>47304*1.1%</f>
        <v>520.34400000000005</v>
      </c>
      <c r="P342" s="123">
        <f t="shared" si="127"/>
        <v>2736</v>
      </c>
      <c r="Q342" s="123">
        <f t="shared" si="128"/>
        <v>6381</v>
      </c>
      <c r="R342" s="123">
        <v>0</v>
      </c>
      <c r="S342" s="123">
        <f t="shared" si="129"/>
        <v>5319</v>
      </c>
      <c r="T342" s="123">
        <f t="shared" si="130"/>
        <v>15072.187291666667</v>
      </c>
      <c r="U342" s="123">
        <f t="shared" si="138"/>
        <v>13291.344000000001</v>
      </c>
      <c r="V342" s="149">
        <f t="shared" si="131"/>
        <v>74927.812708333338</v>
      </c>
      <c r="W342" s="150">
        <v>42855</v>
      </c>
      <c r="X342" s="150">
        <v>43220</v>
      </c>
      <c r="Y342" s="151" t="s">
        <v>564</v>
      </c>
      <c r="Z342" s="152" t="s">
        <v>1113</v>
      </c>
    </row>
    <row r="343" spans="1:26" s="152" customFormat="1" ht="32.1" customHeight="1" x14ac:dyDescent="0.25">
      <c r="A343" s="146">
        <v>335</v>
      </c>
      <c r="B343" s="147" t="s">
        <v>890</v>
      </c>
      <c r="C343" s="147" t="s">
        <v>33</v>
      </c>
      <c r="D343" s="123">
        <v>25000</v>
      </c>
      <c r="E343" s="123">
        <v>25000</v>
      </c>
      <c r="F343" s="123">
        <v>15000</v>
      </c>
      <c r="G343" s="123">
        <f t="shared" si="133"/>
        <v>23522.5</v>
      </c>
      <c r="H343" s="123">
        <f t="shared" si="134"/>
        <v>300000</v>
      </c>
      <c r="I343" s="123">
        <f t="shared" si="135"/>
        <v>17730</v>
      </c>
      <c r="J343" s="123">
        <f t="shared" si="136"/>
        <v>282270</v>
      </c>
      <c r="K343" s="148">
        <f t="shared" si="125"/>
        <v>0</v>
      </c>
      <c r="L343" s="123">
        <v>0</v>
      </c>
      <c r="M343" s="123">
        <f t="shared" si="137"/>
        <v>717.5</v>
      </c>
      <c r="N343" s="123">
        <f t="shared" si="126"/>
        <v>1774.9999999999998</v>
      </c>
      <c r="O343" s="123">
        <f t="shared" ref="O343:O359" si="139">D343*1.1%</f>
        <v>275</v>
      </c>
      <c r="P343" s="123">
        <f t="shared" si="127"/>
        <v>760</v>
      </c>
      <c r="Q343" s="123">
        <f t="shared" si="128"/>
        <v>1772.5000000000002</v>
      </c>
      <c r="R343" s="123">
        <v>0</v>
      </c>
      <c r="S343" s="123">
        <f t="shared" si="129"/>
        <v>1477.5</v>
      </c>
      <c r="T343" s="123">
        <f t="shared" si="130"/>
        <v>1477.5</v>
      </c>
      <c r="U343" s="123">
        <f t="shared" si="138"/>
        <v>3822.5</v>
      </c>
      <c r="V343" s="149">
        <f t="shared" si="131"/>
        <v>38522.5</v>
      </c>
      <c r="W343" s="150">
        <v>42948</v>
      </c>
      <c r="X343" s="150">
        <v>43313</v>
      </c>
      <c r="Y343" s="151" t="s">
        <v>895</v>
      </c>
      <c r="Z343" s="152" t="s">
        <v>1113</v>
      </c>
    </row>
    <row r="344" spans="1:26" s="152" customFormat="1" ht="32.1" customHeight="1" x14ac:dyDescent="0.25">
      <c r="A344" s="146">
        <v>336</v>
      </c>
      <c r="B344" s="147" t="s">
        <v>1084</v>
      </c>
      <c r="C344" s="147" t="s">
        <v>315</v>
      </c>
      <c r="D344" s="123">
        <v>27500</v>
      </c>
      <c r="E344" s="123">
        <v>27500</v>
      </c>
      <c r="F344" s="123">
        <v>0</v>
      </c>
      <c r="G344" s="123">
        <f t="shared" si="133"/>
        <v>25874.75</v>
      </c>
      <c r="H344" s="123">
        <f t="shared" si="134"/>
        <v>330000</v>
      </c>
      <c r="I344" s="123">
        <f t="shared" si="135"/>
        <v>19503</v>
      </c>
      <c r="J344" s="123">
        <f t="shared" si="136"/>
        <v>310497</v>
      </c>
      <c r="K344" s="148">
        <f t="shared" si="125"/>
        <v>0</v>
      </c>
      <c r="L344" s="123">
        <v>0</v>
      </c>
      <c r="M344" s="123">
        <f t="shared" si="137"/>
        <v>789.25</v>
      </c>
      <c r="N344" s="123">
        <f t="shared" si="126"/>
        <v>1952.4999999999998</v>
      </c>
      <c r="O344" s="123">
        <f t="shared" si="139"/>
        <v>302.50000000000006</v>
      </c>
      <c r="P344" s="123">
        <f t="shared" si="127"/>
        <v>836</v>
      </c>
      <c r="Q344" s="123">
        <f t="shared" si="128"/>
        <v>1949.7500000000002</v>
      </c>
      <c r="R344" s="123">
        <v>0</v>
      </c>
      <c r="S344" s="123">
        <f t="shared" si="129"/>
        <v>1625.25</v>
      </c>
      <c r="T344" s="123">
        <f t="shared" si="130"/>
        <v>1625.25</v>
      </c>
      <c r="U344" s="123">
        <f t="shared" si="138"/>
        <v>4204.75</v>
      </c>
      <c r="V344" s="149">
        <f t="shared" si="131"/>
        <v>25874.75</v>
      </c>
      <c r="W344" s="150">
        <v>43132</v>
      </c>
      <c r="X344" s="150">
        <v>43497</v>
      </c>
      <c r="Y344" s="151" t="s">
        <v>1085</v>
      </c>
      <c r="Z344" s="152" t="s">
        <v>1113</v>
      </c>
    </row>
    <row r="345" spans="1:26" s="152" customFormat="1" ht="32.1" customHeight="1" x14ac:dyDescent="0.25">
      <c r="A345" s="146">
        <v>337</v>
      </c>
      <c r="B345" s="147" t="s">
        <v>437</v>
      </c>
      <c r="C345" s="147" t="s">
        <v>409</v>
      </c>
      <c r="D345" s="123">
        <v>25000</v>
      </c>
      <c r="E345" s="123">
        <v>25000</v>
      </c>
      <c r="F345" s="123">
        <v>15000</v>
      </c>
      <c r="G345" s="123">
        <f t="shared" si="133"/>
        <v>21495.260000000002</v>
      </c>
      <c r="H345" s="123">
        <f t="shared" si="134"/>
        <v>300000</v>
      </c>
      <c r="I345" s="123">
        <f t="shared" si="135"/>
        <v>42056.88</v>
      </c>
      <c r="J345" s="123">
        <f t="shared" si="136"/>
        <v>257943.12</v>
      </c>
      <c r="K345" s="148">
        <f t="shared" si="125"/>
        <v>0</v>
      </c>
      <c r="L345" s="123">
        <v>0</v>
      </c>
      <c r="M345" s="123">
        <f t="shared" si="137"/>
        <v>717.5</v>
      </c>
      <c r="N345" s="123">
        <f t="shared" si="126"/>
        <v>1774.9999999999998</v>
      </c>
      <c r="O345" s="123">
        <f t="shared" si="139"/>
        <v>275</v>
      </c>
      <c r="P345" s="123">
        <f t="shared" si="127"/>
        <v>760</v>
      </c>
      <c r="Q345" s="123">
        <f t="shared" si="128"/>
        <v>1772.5000000000002</v>
      </c>
      <c r="R345" s="123">
        <f>1013.62*2</f>
        <v>2027.24</v>
      </c>
      <c r="S345" s="123">
        <f t="shared" si="129"/>
        <v>3504.74</v>
      </c>
      <c r="T345" s="123">
        <f t="shared" si="130"/>
        <v>3504.74</v>
      </c>
      <c r="U345" s="123">
        <f t="shared" si="138"/>
        <v>3822.5</v>
      </c>
      <c r="V345" s="149">
        <f t="shared" si="131"/>
        <v>36495.26</v>
      </c>
      <c r="W345" s="150">
        <v>42948</v>
      </c>
      <c r="X345" s="150">
        <v>43313</v>
      </c>
      <c r="Y345" s="151" t="s">
        <v>833</v>
      </c>
      <c r="Z345" s="152" t="s">
        <v>1113</v>
      </c>
    </row>
    <row r="346" spans="1:26" s="152" customFormat="1" ht="32.1" customHeight="1" x14ac:dyDescent="0.25">
      <c r="A346" s="146">
        <v>338</v>
      </c>
      <c r="B346" s="147" t="s">
        <v>554</v>
      </c>
      <c r="C346" s="147" t="s">
        <v>409</v>
      </c>
      <c r="D346" s="123">
        <v>25000</v>
      </c>
      <c r="E346" s="123">
        <v>25000</v>
      </c>
      <c r="F346" s="123">
        <v>15000</v>
      </c>
      <c r="G346" s="123">
        <f t="shared" si="133"/>
        <v>23522.5</v>
      </c>
      <c r="H346" s="123">
        <f t="shared" si="134"/>
        <v>300000</v>
      </c>
      <c r="I346" s="123">
        <f t="shared" si="135"/>
        <v>17730</v>
      </c>
      <c r="J346" s="123">
        <f t="shared" si="136"/>
        <v>282270</v>
      </c>
      <c r="K346" s="148">
        <f t="shared" si="125"/>
        <v>0</v>
      </c>
      <c r="L346" s="123">
        <v>0</v>
      </c>
      <c r="M346" s="123">
        <f t="shared" si="137"/>
        <v>717.5</v>
      </c>
      <c r="N346" s="123">
        <f t="shared" si="126"/>
        <v>1774.9999999999998</v>
      </c>
      <c r="O346" s="123">
        <f t="shared" si="139"/>
        <v>275</v>
      </c>
      <c r="P346" s="123">
        <f t="shared" si="127"/>
        <v>760</v>
      </c>
      <c r="Q346" s="123">
        <f t="shared" si="128"/>
        <v>1772.5000000000002</v>
      </c>
      <c r="R346" s="123">
        <v>0</v>
      </c>
      <c r="S346" s="123">
        <f t="shared" si="129"/>
        <v>1477.5</v>
      </c>
      <c r="T346" s="123">
        <f t="shared" si="130"/>
        <v>1477.5</v>
      </c>
      <c r="U346" s="123">
        <f t="shared" si="138"/>
        <v>3822.5</v>
      </c>
      <c r="V346" s="149">
        <f t="shared" si="131"/>
        <v>38522.5</v>
      </c>
      <c r="W346" s="150">
        <v>42795</v>
      </c>
      <c r="X346" s="150">
        <v>43160</v>
      </c>
      <c r="Y346" s="151" t="s">
        <v>560</v>
      </c>
      <c r="Z346" s="152" t="s">
        <v>1113</v>
      </c>
    </row>
    <row r="347" spans="1:26" s="152" customFormat="1" ht="32.1" customHeight="1" x14ac:dyDescent="0.25">
      <c r="A347" s="146">
        <v>339</v>
      </c>
      <c r="B347" s="147" t="s">
        <v>229</v>
      </c>
      <c r="C347" s="147" t="s">
        <v>40</v>
      </c>
      <c r="D347" s="123">
        <v>25000</v>
      </c>
      <c r="E347" s="123">
        <v>25000</v>
      </c>
      <c r="F347" s="123">
        <v>15000</v>
      </c>
      <c r="G347" s="123">
        <f t="shared" si="133"/>
        <v>23522.5</v>
      </c>
      <c r="H347" s="123">
        <f t="shared" si="134"/>
        <v>300000</v>
      </c>
      <c r="I347" s="123">
        <f t="shared" si="135"/>
        <v>17730</v>
      </c>
      <c r="J347" s="123">
        <f t="shared" si="136"/>
        <v>282270</v>
      </c>
      <c r="K347" s="148">
        <f t="shared" si="125"/>
        <v>0</v>
      </c>
      <c r="L347" s="123">
        <v>0</v>
      </c>
      <c r="M347" s="123">
        <f t="shared" si="137"/>
        <v>717.5</v>
      </c>
      <c r="N347" s="123">
        <f t="shared" si="126"/>
        <v>1774.9999999999998</v>
      </c>
      <c r="O347" s="123">
        <f t="shared" si="139"/>
        <v>275</v>
      </c>
      <c r="P347" s="123">
        <f t="shared" si="127"/>
        <v>760</v>
      </c>
      <c r="Q347" s="123">
        <f t="shared" si="128"/>
        <v>1772.5000000000002</v>
      </c>
      <c r="R347" s="123">
        <v>0</v>
      </c>
      <c r="S347" s="123">
        <f t="shared" si="129"/>
        <v>1477.5</v>
      </c>
      <c r="T347" s="123">
        <f t="shared" si="130"/>
        <v>1477.5</v>
      </c>
      <c r="U347" s="123">
        <f t="shared" si="138"/>
        <v>3822.5</v>
      </c>
      <c r="V347" s="149">
        <f t="shared" si="131"/>
        <v>38522.5</v>
      </c>
      <c r="W347" s="150">
        <v>42961</v>
      </c>
      <c r="X347" s="150">
        <v>43326</v>
      </c>
      <c r="Y347" s="151" t="s">
        <v>729</v>
      </c>
      <c r="Z347" s="152" t="s">
        <v>1113</v>
      </c>
    </row>
    <row r="348" spans="1:26" s="152" customFormat="1" ht="32.1" customHeight="1" x14ac:dyDescent="0.25">
      <c r="A348" s="146">
        <v>340</v>
      </c>
      <c r="B348" s="147" t="s">
        <v>240</v>
      </c>
      <c r="C348" s="147" t="s">
        <v>241</v>
      </c>
      <c r="D348" s="123">
        <v>25000</v>
      </c>
      <c r="E348" s="123">
        <v>25000</v>
      </c>
      <c r="F348" s="123">
        <v>0</v>
      </c>
      <c r="G348" s="123">
        <f t="shared" si="133"/>
        <v>23522.5</v>
      </c>
      <c r="H348" s="123">
        <f t="shared" si="134"/>
        <v>300000</v>
      </c>
      <c r="I348" s="123">
        <f t="shared" si="135"/>
        <v>17730</v>
      </c>
      <c r="J348" s="123">
        <f t="shared" si="136"/>
        <v>282270</v>
      </c>
      <c r="K348" s="148">
        <f t="shared" si="125"/>
        <v>0</v>
      </c>
      <c r="L348" s="123">
        <v>0</v>
      </c>
      <c r="M348" s="123">
        <f t="shared" si="137"/>
        <v>717.5</v>
      </c>
      <c r="N348" s="123">
        <f t="shared" si="126"/>
        <v>1774.9999999999998</v>
      </c>
      <c r="O348" s="123">
        <f t="shared" si="139"/>
        <v>275</v>
      </c>
      <c r="P348" s="123">
        <f t="shared" si="127"/>
        <v>760</v>
      </c>
      <c r="Q348" s="123">
        <f t="shared" si="128"/>
        <v>1772.5000000000002</v>
      </c>
      <c r="R348" s="123">
        <v>0</v>
      </c>
      <c r="S348" s="123">
        <f t="shared" si="129"/>
        <v>1477.5</v>
      </c>
      <c r="T348" s="123">
        <f t="shared" si="130"/>
        <v>1477.5</v>
      </c>
      <c r="U348" s="123">
        <f t="shared" si="138"/>
        <v>3822.5</v>
      </c>
      <c r="V348" s="149">
        <f t="shared" si="131"/>
        <v>23522.5</v>
      </c>
      <c r="W348" s="150">
        <v>43084</v>
      </c>
      <c r="X348" s="150">
        <v>43449</v>
      </c>
      <c r="Y348" s="151" t="s">
        <v>1046</v>
      </c>
      <c r="Z348" s="152" t="s">
        <v>1113</v>
      </c>
    </row>
    <row r="349" spans="1:26" s="152" customFormat="1" ht="32.1" customHeight="1" x14ac:dyDescent="0.25">
      <c r="A349" s="146">
        <v>341</v>
      </c>
      <c r="B349" s="147" t="s">
        <v>120</v>
      </c>
      <c r="C349" s="147" t="s">
        <v>33</v>
      </c>
      <c r="D349" s="123">
        <v>25000</v>
      </c>
      <c r="E349" s="123">
        <v>25000</v>
      </c>
      <c r="F349" s="123">
        <v>15000</v>
      </c>
      <c r="G349" s="123">
        <f t="shared" si="133"/>
        <v>23522.5</v>
      </c>
      <c r="H349" s="123">
        <f t="shared" si="134"/>
        <v>300000</v>
      </c>
      <c r="I349" s="123">
        <f t="shared" si="135"/>
        <v>17730</v>
      </c>
      <c r="J349" s="123">
        <f t="shared" si="136"/>
        <v>282270</v>
      </c>
      <c r="K349" s="148">
        <f t="shared" si="125"/>
        <v>0</v>
      </c>
      <c r="L349" s="123">
        <v>0</v>
      </c>
      <c r="M349" s="123">
        <f t="shared" si="137"/>
        <v>717.5</v>
      </c>
      <c r="N349" s="123">
        <f t="shared" si="126"/>
        <v>1774.9999999999998</v>
      </c>
      <c r="O349" s="123">
        <f t="shared" si="139"/>
        <v>275</v>
      </c>
      <c r="P349" s="123">
        <f t="shared" si="127"/>
        <v>760</v>
      </c>
      <c r="Q349" s="123">
        <f t="shared" si="128"/>
        <v>1772.5000000000002</v>
      </c>
      <c r="R349" s="123">
        <v>0</v>
      </c>
      <c r="S349" s="123">
        <f t="shared" si="129"/>
        <v>1477.5</v>
      </c>
      <c r="T349" s="123">
        <f t="shared" si="130"/>
        <v>1477.5</v>
      </c>
      <c r="U349" s="123">
        <f t="shared" si="138"/>
        <v>3822.5</v>
      </c>
      <c r="V349" s="149">
        <f t="shared" si="131"/>
        <v>38522.5</v>
      </c>
      <c r="W349" s="150">
        <v>42826</v>
      </c>
      <c r="X349" s="150">
        <v>43191</v>
      </c>
      <c r="Y349" s="151" t="s">
        <v>689</v>
      </c>
      <c r="Z349" s="152" t="s">
        <v>1113</v>
      </c>
    </row>
    <row r="350" spans="1:26" s="152" customFormat="1" ht="32.1" customHeight="1" x14ac:dyDescent="0.25">
      <c r="A350" s="146">
        <v>342</v>
      </c>
      <c r="B350" s="147" t="s">
        <v>746</v>
      </c>
      <c r="C350" s="147" t="s">
        <v>315</v>
      </c>
      <c r="D350" s="123">
        <v>27500</v>
      </c>
      <c r="E350" s="123">
        <v>27500</v>
      </c>
      <c r="F350" s="123">
        <v>0</v>
      </c>
      <c r="G350" s="123">
        <f t="shared" si="133"/>
        <v>25874.75</v>
      </c>
      <c r="H350" s="123">
        <f t="shared" si="134"/>
        <v>330000</v>
      </c>
      <c r="I350" s="123">
        <f t="shared" si="135"/>
        <v>19503</v>
      </c>
      <c r="J350" s="123">
        <f t="shared" si="136"/>
        <v>310497</v>
      </c>
      <c r="K350" s="148">
        <f t="shared" si="125"/>
        <v>0</v>
      </c>
      <c r="L350" s="123">
        <v>0</v>
      </c>
      <c r="M350" s="123">
        <f t="shared" si="137"/>
        <v>789.25</v>
      </c>
      <c r="N350" s="123">
        <f t="shared" si="126"/>
        <v>1952.4999999999998</v>
      </c>
      <c r="O350" s="123">
        <f t="shared" si="139"/>
        <v>302.50000000000006</v>
      </c>
      <c r="P350" s="123">
        <f t="shared" si="127"/>
        <v>836</v>
      </c>
      <c r="Q350" s="123">
        <f t="shared" si="128"/>
        <v>1949.7500000000002</v>
      </c>
      <c r="R350" s="123">
        <v>0</v>
      </c>
      <c r="S350" s="123">
        <f t="shared" si="129"/>
        <v>1625.25</v>
      </c>
      <c r="T350" s="123">
        <f t="shared" si="130"/>
        <v>1625.25</v>
      </c>
      <c r="U350" s="123">
        <f t="shared" si="138"/>
        <v>4204.75</v>
      </c>
      <c r="V350" s="149">
        <f t="shared" si="131"/>
        <v>25874.75</v>
      </c>
      <c r="W350" s="150">
        <v>42857</v>
      </c>
      <c r="X350" s="150">
        <v>43222</v>
      </c>
      <c r="Y350" s="151" t="s">
        <v>764</v>
      </c>
      <c r="Z350" s="152" t="s">
        <v>1113</v>
      </c>
    </row>
    <row r="351" spans="1:26" s="152" customFormat="1" ht="32.1" customHeight="1" x14ac:dyDescent="0.25">
      <c r="A351" s="146">
        <v>343</v>
      </c>
      <c r="B351" s="147" t="s">
        <v>275</v>
      </c>
      <c r="C351" s="147" t="s">
        <v>28</v>
      </c>
      <c r="D351" s="123">
        <v>30000</v>
      </c>
      <c r="E351" s="123">
        <v>30000</v>
      </c>
      <c r="F351" s="123">
        <v>20000</v>
      </c>
      <c r="G351" s="123">
        <f t="shared" si="133"/>
        <v>28227</v>
      </c>
      <c r="H351" s="123">
        <f t="shared" si="134"/>
        <v>360000</v>
      </c>
      <c r="I351" s="123">
        <f t="shared" si="135"/>
        <v>21276</v>
      </c>
      <c r="J351" s="123">
        <f t="shared" si="136"/>
        <v>338724</v>
      </c>
      <c r="K351" s="148">
        <f t="shared" si="125"/>
        <v>0</v>
      </c>
      <c r="L351" s="123">
        <v>0</v>
      </c>
      <c r="M351" s="123">
        <f t="shared" si="137"/>
        <v>861</v>
      </c>
      <c r="N351" s="123">
        <f t="shared" si="126"/>
        <v>2130</v>
      </c>
      <c r="O351" s="123">
        <f t="shared" si="139"/>
        <v>330.00000000000006</v>
      </c>
      <c r="P351" s="123">
        <f t="shared" si="127"/>
        <v>912</v>
      </c>
      <c r="Q351" s="123">
        <f t="shared" si="128"/>
        <v>2127</v>
      </c>
      <c r="R351" s="123">
        <v>0</v>
      </c>
      <c r="S351" s="123">
        <f t="shared" si="129"/>
        <v>1773</v>
      </c>
      <c r="T351" s="123">
        <f t="shared" si="130"/>
        <v>1773</v>
      </c>
      <c r="U351" s="123">
        <f t="shared" si="138"/>
        <v>4587</v>
      </c>
      <c r="V351" s="149">
        <f t="shared" si="131"/>
        <v>48227</v>
      </c>
      <c r="W351" s="150">
        <v>42916</v>
      </c>
      <c r="X351" s="150">
        <v>43282</v>
      </c>
      <c r="Y351" s="151" t="s">
        <v>1060</v>
      </c>
      <c r="Z351" s="152" t="s">
        <v>1113</v>
      </c>
    </row>
    <row r="352" spans="1:26" s="152" customFormat="1" ht="32.1" customHeight="1" x14ac:dyDescent="0.25">
      <c r="A352" s="146">
        <v>344</v>
      </c>
      <c r="B352" s="147" t="s">
        <v>598</v>
      </c>
      <c r="C352" s="147" t="s">
        <v>378</v>
      </c>
      <c r="D352" s="123">
        <v>27500</v>
      </c>
      <c r="E352" s="123">
        <v>27500</v>
      </c>
      <c r="F352" s="123">
        <v>0</v>
      </c>
      <c r="G352" s="123">
        <f t="shared" si="133"/>
        <v>25874.75</v>
      </c>
      <c r="H352" s="123">
        <f t="shared" si="134"/>
        <v>330000</v>
      </c>
      <c r="I352" s="123">
        <f t="shared" si="135"/>
        <v>19503</v>
      </c>
      <c r="J352" s="123">
        <f t="shared" si="136"/>
        <v>310497</v>
      </c>
      <c r="K352" s="148">
        <f t="shared" si="125"/>
        <v>0</v>
      </c>
      <c r="L352" s="123">
        <v>0</v>
      </c>
      <c r="M352" s="123">
        <f t="shared" si="137"/>
        <v>789.25</v>
      </c>
      <c r="N352" s="123">
        <f t="shared" si="126"/>
        <v>1952.4999999999998</v>
      </c>
      <c r="O352" s="123">
        <f t="shared" si="139"/>
        <v>302.50000000000006</v>
      </c>
      <c r="P352" s="123">
        <f t="shared" si="127"/>
        <v>836</v>
      </c>
      <c r="Q352" s="123">
        <f t="shared" si="128"/>
        <v>1949.7500000000002</v>
      </c>
      <c r="R352" s="123">
        <v>0</v>
      </c>
      <c r="S352" s="123">
        <f t="shared" si="129"/>
        <v>1625.25</v>
      </c>
      <c r="T352" s="123">
        <f t="shared" si="130"/>
        <v>1625.25</v>
      </c>
      <c r="U352" s="123">
        <f t="shared" si="138"/>
        <v>4204.75</v>
      </c>
      <c r="V352" s="149">
        <f t="shared" si="131"/>
        <v>25874.75</v>
      </c>
      <c r="W352" s="150">
        <v>42826</v>
      </c>
      <c r="X352" s="150">
        <v>43191</v>
      </c>
      <c r="Y352" s="151" t="s">
        <v>601</v>
      </c>
      <c r="Z352" s="152" t="s">
        <v>1113</v>
      </c>
    </row>
    <row r="353" spans="1:26" s="152" customFormat="1" ht="32.1" customHeight="1" x14ac:dyDescent="0.25">
      <c r="A353" s="146">
        <v>345</v>
      </c>
      <c r="B353" s="147" t="s">
        <v>422</v>
      </c>
      <c r="C353" s="147" t="s">
        <v>36</v>
      </c>
      <c r="D353" s="123">
        <v>45000</v>
      </c>
      <c r="E353" s="123">
        <v>45000</v>
      </c>
      <c r="F353" s="123">
        <v>20000</v>
      </c>
      <c r="G353" s="123">
        <f t="shared" si="133"/>
        <v>42340.5</v>
      </c>
      <c r="H353" s="123">
        <f t="shared" si="134"/>
        <v>540000</v>
      </c>
      <c r="I353" s="123">
        <f t="shared" si="135"/>
        <v>31914</v>
      </c>
      <c r="J353" s="123">
        <f t="shared" si="136"/>
        <v>508086</v>
      </c>
      <c r="K353" s="148">
        <f t="shared" si="125"/>
        <v>1148.3248749999998</v>
      </c>
      <c r="L353" s="123">
        <v>0</v>
      </c>
      <c r="M353" s="123">
        <f t="shared" si="137"/>
        <v>1291.5</v>
      </c>
      <c r="N353" s="123">
        <f t="shared" si="126"/>
        <v>3194.9999999999995</v>
      </c>
      <c r="O353" s="123">
        <f t="shared" si="139"/>
        <v>495.00000000000006</v>
      </c>
      <c r="P353" s="123">
        <f t="shared" si="127"/>
        <v>1368</v>
      </c>
      <c r="Q353" s="123">
        <f t="shared" si="128"/>
        <v>3190.5</v>
      </c>
      <c r="R353" s="123">
        <v>0</v>
      </c>
      <c r="S353" s="123">
        <f t="shared" si="129"/>
        <v>2659.5</v>
      </c>
      <c r="T353" s="123">
        <f t="shared" si="130"/>
        <v>3807.8248749999998</v>
      </c>
      <c r="U353" s="123">
        <f t="shared" si="138"/>
        <v>6880.5</v>
      </c>
      <c r="V353" s="149">
        <f t="shared" si="131"/>
        <v>61192.175125000002</v>
      </c>
      <c r="W353" s="150">
        <v>43101</v>
      </c>
      <c r="X353" s="150">
        <v>43465</v>
      </c>
      <c r="Y353" s="151" t="s">
        <v>1030</v>
      </c>
      <c r="Z353" s="152" t="s">
        <v>1113</v>
      </c>
    </row>
    <row r="354" spans="1:26" s="152" customFormat="1" ht="32.1" customHeight="1" x14ac:dyDescent="0.25">
      <c r="A354" s="146">
        <v>346</v>
      </c>
      <c r="B354" s="147" t="s">
        <v>594</v>
      </c>
      <c r="C354" s="147" t="s">
        <v>55</v>
      </c>
      <c r="D354" s="123">
        <v>25000</v>
      </c>
      <c r="E354" s="123">
        <v>25000</v>
      </c>
      <c r="F354" s="123">
        <v>15000</v>
      </c>
      <c r="G354" s="123">
        <v>23522.5</v>
      </c>
      <c r="H354" s="123">
        <v>300000</v>
      </c>
      <c r="I354" s="123">
        <v>17730</v>
      </c>
      <c r="J354" s="123">
        <v>282270</v>
      </c>
      <c r="K354" s="148">
        <v>0</v>
      </c>
      <c r="L354" s="123">
        <v>0</v>
      </c>
      <c r="M354" s="123">
        <v>717.5</v>
      </c>
      <c r="N354" s="123">
        <f t="shared" si="126"/>
        <v>1774.9999999999998</v>
      </c>
      <c r="O354" s="123">
        <f t="shared" si="139"/>
        <v>275</v>
      </c>
      <c r="P354" s="123">
        <f t="shared" si="127"/>
        <v>760</v>
      </c>
      <c r="Q354" s="123">
        <f t="shared" si="128"/>
        <v>1772.5000000000002</v>
      </c>
      <c r="R354" s="123">
        <v>0</v>
      </c>
      <c r="S354" s="123">
        <v>1477.5</v>
      </c>
      <c r="T354" s="123">
        <v>1477.5</v>
      </c>
      <c r="U354" s="123">
        <v>3822.5</v>
      </c>
      <c r="V354" s="149">
        <v>38522.5</v>
      </c>
      <c r="W354" s="150">
        <v>42979</v>
      </c>
      <c r="X354" s="150">
        <v>43344</v>
      </c>
      <c r="Y354" s="151" t="s">
        <v>931</v>
      </c>
      <c r="Z354" s="152" t="s">
        <v>1113</v>
      </c>
    </row>
    <row r="355" spans="1:26" s="152" customFormat="1" ht="32.1" customHeight="1" x14ac:dyDescent="0.25">
      <c r="A355" s="146">
        <v>347</v>
      </c>
      <c r="B355" s="147" t="s">
        <v>469</v>
      </c>
      <c r="C355" s="147" t="s">
        <v>408</v>
      </c>
      <c r="D355" s="123">
        <v>25000</v>
      </c>
      <c r="E355" s="123">
        <v>25000</v>
      </c>
      <c r="F355" s="123">
        <v>15000</v>
      </c>
      <c r="G355" s="123">
        <f t="shared" ref="G355:G386" si="140">D355-S355</f>
        <v>23522.5</v>
      </c>
      <c r="H355" s="123">
        <f t="shared" ref="H355:H386" si="141">D355*12</f>
        <v>300000</v>
      </c>
      <c r="I355" s="123">
        <f t="shared" ref="I355:I386" si="142">S355*12</f>
        <v>17730</v>
      </c>
      <c r="J355" s="123">
        <f t="shared" ref="J355:J386" si="143">H355-I355</f>
        <v>282270</v>
      </c>
      <c r="K355" s="148">
        <f t="shared" ref="K355:K386" si="144">IF(J355 &lt;= 416220, 0, IF(AND(J355  &gt;=  416220.01, J355  &lt;= 624329), ((J355  - 416220.01)/12)*0.15, IF(AND(J355  &gt;= 624329.01, J355  &lt;= 867123), (((J355  - 624329.01)*0.2) + 31216)/12, IF(J355 &gt;=867123.01, (((J355  - 867123.01)*0.25)+79776)/12))))</f>
        <v>0</v>
      </c>
      <c r="L355" s="123">
        <v>0</v>
      </c>
      <c r="M355" s="123">
        <f t="shared" ref="M355:M386" si="145">D355*2.87%</f>
        <v>717.5</v>
      </c>
      <c r="N355" s="123">
        <f t="shared" si="126"/>
        <v>1774.9999999999998</v>
      </c>
      <c r="O355" s="123">
        <f t="shared" si="139"/>
        <v>275</v>
      </c>
      <c r="P355" s="123">
        <f t="shared" si="127"/>
        <v>760</v>
      </c>
      <c r="Q355" s="123">
        <f t="shared" si="128"/>
        <v>1772.5000000000002</v>
      </c>
      <c r="R355" s="123">
        <v>0</v>
      </c>
      <c r="S355" s="123">
        <f t="shared" ref="S355:S386" si="146">+M355+P355+R355</f>
        <v>1477.5</v>
      </c>
      <c r="T355" s="123">
        <f t="shared" ref="T355:T386" si="147">+K355+S355</f>
        <v>1477.5</v>
      </c>
      <c r="U355" s="123">
        <f t="shared" ref="U355:U386" si="148">N355+Q355+O355</f>
        <v>3822.5</v>
      </c>
      <c r="V355" s="149">
        <f t="shared" ref="V355:V386" si="149">D355-T355+F355</f>
        <v>38522.5</v>
      </c>
      <c r="W355" s="150">
        <v>43132</v>
      </c>
      <c r="X355" s="150">
        <v>43497</v>
      </c>
      <c r="Y355" s="151" t="s">
        <v>1074</v>
      </c>
      <c r="Z355" s="152" t="s">
        <v>1113</v>
      </c>
    </row>
    <row r="356" spans="1:26" s="152" customFormat="1" ht="32.1" customHeight="1" x14ac:dyDescent="0.25">
      <c r="A356" s="146">
        <v>348</v>
      </c>
      <c r="B356" s="147" t="s">
        <v>121</v>
      </c>
      <c r="C356" s="147" t="s">
        <v>40</v>
      </c>
      <c r="D356" s="123">
        <v>25000</v>
      </c>
      <c r="E356" s="123">
        <v>25000</v>
      </c>
      <c r="F356" s="123">
        <v>15000</v>
      </c>
      <c r="G356" s="123">
        <f t="shared" si="140"/>
        <v>23522.5</v>
      </c>
      <c r="H356" s="123">
        <f t="shared" si="141"/>
        <v>300000</v>
      </c>
      <c r="I356" s="123">
        <f t="shared" si="142"/>
        <v>17730</v>
      </c>
      <c r="J356" s="123">
        <f t="shared" si="143"/>
        <v>282270</v>
      </c>
      <c r="K356" s="148">
        <f t="shared" si="144"/>
        <v>0</v>
      </c>
      <c r="L356" s="123">
        <v>0</v>
      </c>
      <c r="M356" s="123">
        <f t="shared" si="145"/>
        <v>717.5</v>
      </c>
      <c r="N356" s="123">
        <f t="shared" si="126"/>
        <v>1774.9999999999998</v>
      </c>
      <c r="O356" s="123">
        <f t="shared" si="139"/>
        <v>275</v>
      </c>
      <c r="P356" s="123">
        <f t="shared" si="127"/>
        <v>760</v>
      </c>
      <c r="Q356" s="123">
        <f t="shared" si="128"/>
        <v>1772.5000000000002</v>
      </c>
      <c r="R356" s="123">
        <v>0</v>
      </c>
      <c r="S356" s="123">
        <f t="shared" si="146"/>
        <v>1477.5</v>
      </c>
      <c r="T356" s="123">
        <f t="shared" si="147"/>
        <v>1477.5</v>
      </c>
      <c r="U356" s="123">
        <f t="shared" si="148"/>
        <v>3822.5</v>
      </c>
      <c r="V356" s="149">
        <f t="shared" si="149"/>
        <v>38522.5</v>
      </c>
      <c r="W356" s="150">
        <v>42887</v>
      </c>
      <c r="X356" s="150">
        <v>43252</v>
      </c>
      <c r="Y356" s="151" t="s">
        <v>1043</v>
      </c>
      <c r="Z356" s="152" t="s">
        <v>1113</v>
      </c>
    </row>
    <row r="357" spans="1:26" s="152" customFormat="1" ht="32.1" customHeight="1" x14ac:dyDescent="0.25">
      <c r="A357" s="146">
        <v>349</v>
      </c>
      <c r="B357" s="147" t="s">
        <v>122</v>
      </c>
      <c r="C357" s="147" t="s">
        <v>28</v>
      </c>
      <c r="D357" s="123">
        <v>25000</v>
      </c>
      <c r="E357" s="123">
        <v>25000</v>
      </c>
      <c r="F357" s="123">
        <v>15000</v>
      </c>
      <c r="G357" s="123">
        <f t="shared" si="140"/>
        <v>23522.5</v>
      </c>
      <c r="H357" s="123">
        <f t="shared" si="141"/>
        <v>300000</v>
      </c>
      <c r="I357" s="123">
        <f t="shared" si="142"/>
        <v>17730</v>
      </c>
      <c r="J357" s="123">
        <f t="shared" si="143"/>
        <v>282270</v>
      </c>
      <c r="K357" s="148">
        <f t="shared" si="144"/>
        <v>0</v>
      </c>
      <c r="L357" s="123">
        <v>0</v>
      </c>
      <c r="M357" s="123">
        <f t="shared" si="145"/>
        <v>717.5</v>
      </c>
      <c r="N357" s="123">
        <f t="shared" si="126"/>
        <v>1774.9999999999998</v>
      </c>
      <c r="O357" s="123">
        <f t="shared" si="139"/>
        <v>275</v>
      </c>
      <c r="P357" s="123">
        <f t="shared" si="127"/>
        <v>760</v>
      </c>
      <c r="Q357" s="123">
        <f t="shared" si="128"/>
        <v>1772.5000000000002</v>
      </c>
      <c r="R357" s="123">
        <v>0</v>
      </c>
      <c r="S357" s="123">
        <f t="shared" si="146"/>
        <v>1477.5</v>
      </c>
      <c r="T357" s="123">
        <f t="shared" si="147"/>
        <v>1477.5</v>
      </c>
      <c r="U357" s="123">
        <f t="shared" si="148"/>
        <v>3822.5</v>
      </c>
      <c r="V357" s="149">
        <f t="shared" si="149"/>
        <v>38522.5</v>
      </c>
      <c r="W357" s="150">
        <v>42826</v>
      </c>
      <c r="X357" s="150">
        <v>43191</v>
      </c>
      <c r="Y357" s="151" t="s">
        <v>991</v>
      </c>
      <c r="Z357" s="152" t="s">
        <v>1113</v>
      </c>
    </row>
    <row r="358" spans="1:26" s="152" customFormat="1" ht="32.1" customHeight="1" x14ac:dyDescent="0.25">
      <c r="A358" s="146">
        <v>350</v>
      </c>
      <c r="B358" s="147" t="s">
        <v>194</v>
      </c>
      <c r="C358" s="147" t="s">
        <v>116</v>
      </c>
      <c r="D358" s="123">
        <v>20000</v>
      </c>
      <c r="E358" s="123">
        <v>20000</v>
      </c>
      <c r="F358" s="123">
        <v>10000</v>
      </c>
      <c r="G358" s="123">
        <f t="shared" si="140"/>
        <v>18818</v>
      </c>
      <c r="H358" s="123">
        <f t="shared" si="141"/>
        <v>240000</v>
      </c>
      <c r="I358" s="123">
        <f t="shared" si="142"/>
        <v>14184</v>
      </c>
      <c r="J358" s="123">
        <f t="shared" si="143"/>
        <v>225816</v>
      </c>
      <c r="K358" s="148">
        <f t="shared" si="144"/>
        <v>0</v>
      </c>
      <c r="L358" s="123">
        <v>0</v>
      </c>
      <c r="M358" s="123">
        <f t="shared" si="145"/>
        <v>574</v>
      </c>
      <c r="N358" s="123">
        <f t="shared" si="126"/>
        <v>1419.9999999999998</v>
      </c>
      <c r="O358" s="123">
        <f t="shared" si="139"/>
        <v>220.00000000000003</v>
      </c>
      <c r="P358" s="123">
        <f t="shared" si="127"/>
        <v>608</v>
      </c>
      <c r="Q358" s="123">
        <f t="shared" si="128"/>
        <v>1418</v>
      </c>
      <c r="R358" s="123">
        <v>0</v>
      </c>
      <c r="S358" s="123">
        <f t="shared" si="146"/>
        <v>1182</v>
      </c>
      <c r="T358" s="123">
        <f t="shared" si="147"/>
        <v>1182</v>
      </c>
      <c r="U358" s="123">
        <f t="shared" si="148"/>
        <v>3058</v>
      </c>
      <c r="V358" s="149">
        <f t="shared" si="149"/>
        <v>28818</v>
      </c>
      <c r="W358" s="150">
        <v>42842</v>
      </c>
      <c r="X358" s="150">
        <v>43207</v>
      </c>
      <c r="Y358" s="151" t="s">
        <v>997</v>
      </c>
      <c r="Z358" s="152" t="s">
        <v>1113</v>
      </c>
    </row>
    <row r="359" spans="1:26" s="152" customFormat="1" ht="32.1" customHeight="1" x14ac:dyDescent="0.25">
      <c r="A359" s="146">
        <v>351</v>
      </c>
      <c r="B359" s="147" t="s">
        <v>123</v>
      </c>
      <c r="C359" s="147" t="s">
        <v>28</v>
      </c>
      <c r="D359" s="123">
        <v>25000</v>
      </c>
      <c r="E359" s="123">
        <v>25000</v>
      </c>
      <c r="F359" s="123">
        <v>15000</v>
      </c>
      <c r="G359" s="123">
        <f t="shared" si="140"/>
        <v>23522.5</v>
      </c>
      <c r="H359" s="123">
        <f t="shared" si="141"/>
        <v>300000</v>
      </c>
      <c r="I359" s="123">
        <f t="shared" si="142"/>
        <v>17730</v>
      </c>
      <c r="J359" s="123">
        <f t="shared" si="143"/>
        <v>282270</v>
      </c>
      <c r="K359" s="148">
        <f t="shared" si="144"/>
        <v>0</v>
      </c>
      <c r="L359" s="123">
        <v>0</v>
      </c>
      <c r="M359" s="123">
        <f t="shared" si="145"/>
        <v>717.5</v>
      </c>
      <c r="N359" s="123">
        <f t="shared" si="126"/>
        <v>1774.9999999999998</v>
      </c>
      <c r="O359" s="123">
        <f t="shared" si="139"/>
        <v>275</v>
      </c>
      <c r="P359" s="123">
        <f t="shared" si="127"/>
        <v>760</v>
      </c>
      <c r="Q359" s="123">
        <f t="shared" si="128"/>
        <v>1772.5000000000002</v>
      </c>
      <c r="R359" s="123">
        <v>0</v>
      </c>
      <c r="S359" s="123">
        <f t="shared" si="146"/>
        <v>1477.5</v>
      </c>
      <c r="T359" s="123">
        <f t="shared" si="147"/>
        <v>1477.5</v>
      </c>
      <c r="U359" s="123">
        <f t="shared" si="148"/>
        <v>3822.5</v>
      </c>
      <c r="V359" s="149">
        <f t="shared" si="149"/>
        <v>38522.5</v>
      </c>
      <c r="W359" s="150">
        <v>42917</v>
      </c>
      <c r="X359" s="150">
        <v>43282</v>
      </c>
      <c r="Y359" s="151" t="s">
        <v>830</v>
      </c>
      <c r="Z359" s="152" t="s">
        <v>1113</v>
      </c>
    </row>
    <row r="360" spans="1:26" s="152" customFormat="1" ht="32.1" customHeight="1" x14ac:dyDescent="0.25">
      <c r="A360" s="146">
        <v>352</v>
      </c>
      <c r="B360" s="147" t="s">
        <v>353</v>
      </c>
      <c r="C360" s="147" t="s">
        <v>355</v>
      </c>
      <c r="D360" s="123">
        <v>50000</v>
      </c>
      <c r="E360" s="123">
        <v>50000</v>
      </c>
      <c r="F360" s="123">
        <v>20000</v>
      </c>
      <c r="G360" s="123">
        <f t="shared" si="140"/>
        <v>47045</v>
      </c>
      <c r="H360" s="123">
        <f t="shared" si="141"/>
        <v>600000</v>
      </c>
      <c r="I360" s="123">
        <f t="shared" si="142"/>
        <v>35460</v>
      </c>
      <c r="J360" s="123">
        <f t="shared" si="143"/>
        <v>564540</v>
      </c>
      <c r="K360" s="148">
        <f t="shared" si="144"/>
        <v>1853.999875</v>
      </c>
      <c r="L360" s="123">
        <v>0</v>
      </c>
      <c r="M360" s="123">
        <f t="shared" si="145"/>
        <v>1435</v>
      </c>
      <c r="N360" s="123">
        <f t="shared" si="126"/>
        <v>3549.9999999999995</v>
      </c>
      <c r="O360" s="123">
        <f>47304*1.1%</f>
        <v>520.34400000000005</v>
      </c>
      <c r="P360" s="123">
        <f t="shared" si="127"/>
        <v>1520</v>
      </c>
      <c r="Q360" s="123">
        <f t="shared" si="128"/>
        <v>3545.0000000000005</v>
      </c>
      <c r="R360" s="123">
        <v>0</v>
      </c>
      <c r="S360" s="123">
        <f t="shared" si="146"/>
        <v>2955</v>
      </c>
      <c r="T360" s="123">
        <f t="shared" si="147"/>
        <v>4808.9998749999995</v>
      </c>
      <c r="U360" s="123">
        <f t="shared" si="148"/>
        <v>7615.3440000000001</v>
      </c>
      <c r="V360" s="149">
        <f t="shared" si="149"/>
        <v>65191.000124999999</v>
      </c>
      <c r="W360" s="150">
        <v>42855</v>
      </c>
      <c r="X360" s="150">
        <v>43220</v>
      </c>
      <c r="Y360" s="151" t="s">
        <v>494</v>
      </c>
      <c r="Z360" s="152" t="s">
        <v>1113</v>
      </c>
    </row>
    <row r="361" spans="1:26" s="152" customFormat="1" ht="32.1" customHeight="1" x14ac:dyDescent="0.25">
      <c r="A361" s="146">
        <v>353</v>
      </c>
      <c r="B361" s="147" t="s">
        <v>318</v>
      </c>
      <c r="C361" s="147" t="s">
        <v>33</v>
      </c>
      <c r="D361" s="123">
        <v>25000</v>
      </c>
      <c r="E361" s="123">
        <v>25000</v>
      </c>
      <c r="F361" s="123">
        <v>15000</v>
      </c>
      <c r="G361" s="123">
        <f t="shared" si="140"/>
        <v>23522.5</v>
      </c>
      <c r="H361" s="123">
        <f t="shared" si="141"/>
        <v>300000</v>
      </c>
      <c r="I361" s="123">
        <f t="shared" si="142"/>
        <v>17730</v>
      </c>
      <c r="J361" s="123">
        <f t="shared" si="143"/>
        <v>282270</v>
      </c>
      <c r="K361" s="148">
        <f t="shared" si="144"/>
        <v>0</v>
      </c>
      <c r="L361" s="123">
        <v>0</v>
      </c>
      <c r="M361" s="123">
        <f t="shared" si="145"/>
        <v>717.5</v>
      </c>
      <c r="N361" s="123">
        <f t="shared" si="126"/>
        <v>1774.9999999999998</v>
      </c>
      <c r="O361" s="123">
        <f t="shared" ref="O361:O371" si="150">D361*1.1%</f>
        <v>275</v>
      </c>
      <c r="P361" s="123">
        <f t="shared" ref="P361:P390" si="151">D361*3.04%</f>
        <v>760</v>
      </c>
      <c r="Q361" s="123">
        <f t="shared" si="128"/>
        <v>1772.5000000000002</v>
      </c>
      <c r="R361" s="123">
        <v>0</v>
      </c>
      <c r="S361" s="123">
        <f t="shared" si="146"/>
        <v>1477.5</v>
      </c>
      <c r="T361" s="123">
        <f t="shared" si="147"/>
        <v>1477.5</v>
      </c>
      <c r="U361" s="123">
        <f t="shared" si="148"/>
        <v>3822.5</v>
      </c>
      <c r="V361" s="149">
        <f t="shared" si="149"/>
        <v>38522.5</v>
      </c>
      <c r="W361" s="150">
        <v>43040</v>
      </c>
      <c r="X361" s="150">
        <v>43404</v>
      </c>
      <c r="Y361" s="151" t="s">
        <v>1027</v>
      </c>
      <c r="Z361" s="152" t="s">
        <v>1113</v>
      </c>
    </row>
    <row r="362" spans="1:26" s="152" customFormat="1" ht="32.1" customHeight="1" x14ac:dyDescent="0.25">
      <c r="A362" s="146">
        <v>354</v>
      </c>
      <c r="B362" s="147" t="s">
        <v>970</v>
      </c>
      <c r="C362" s="147" t="s">
        <v>33</v>
      </c>
      <c r="D362" s="123">
        <v>25000</v>
      </c>
      <c r="E362" s="123">
        <v>25000</v>
      </c>
      <c r="F362" s="123">
        <v>15000</v>
      </c>
      <c r="G362" s="123">
        <f t="shared" si="140"/>
        <v>23522.5</v>
      </c>
      <c r="H362" s="123">
        <f t="shared" si="141"/>
        <v>300000</v>
      </c>
      <c r="I362" s="123">
        <f t="shared" si="142"/>
        <v>17730</v>
      </c>
      <c r="J362" s="123">
        <f t="shared" si="143"/>
        <v>282270</v>
      </c>
      <c r="K362" s="148">
        <f t="shared" si="144"/>
        <v>0</v>
      </c>
      <c r="L362" s="123">
        <v>0</v>
      </c>
      <c r="M362" s="123">
        <f t="shared" si="145"/>
        <v>717.5</v>
      </c>
      <c r="N362" s="123">
        <f t="shared" si="126"/>
        <v>1774.9999999999998</v>
      </c>
      <c r="O362" s="123">
        <f t="shared" si="150"/>
        <v>275</v>
      </c>
      <c r="P362" s="123">
        <f t="shared" si="151"/>
        <v>760</v>
      </c>
      <c r="Q362" s="123">
        <f t="shared" si="128"/>
        <v>1772.5000000000002</v>
      </c>
      <c r="R362" s="123">
        <v>0</v>
      </c>
      <c r="S362" s="123">
        <f t="shared" si="146"/>
        <v>1477.5</v>
      </c>
      <c r="T362" s="123">
        <f t="shared" si="147"/>
        <v>1477.5</v>
      </c>
      <c r="U362" s="123">
        <f t="shared" si="148"/>
        <v>3822.5</v>
      </c>
      <c r="V362" s="149">
        <f t="shared" si="149"/>
        <v>38522.5</v>
      </c>
      <c r="W362" s="150">
        <v>43010</v>
      </c>
      <c r="X362" s="150">
        <v>43375</v>
      </c>
      <c r="Y362" s="151" t="s">
        <v>975</v>
      </c>
      <c r="Z362" s="152" t="s">
        <v>1113</v>
      </c>
    </row>
    <row r="363" spans="1:26" s="152" customFormat="1" ht="32.1" customHeight="1" x14ac:dyDescent="0.25">
      <c r="A363" s="146">
        <v>355</v>
      </c>
      <c r="B363" s="147" t="s">
        <v>364</v>
      </c>
      <c r="C363" s="147" t="s">
        <v>367</v>
      </c>
      <c r="D363" s="123">
        <v>25000</v>
      </c>
      <c r="E363" s="123">
        <v>25000</v>
      </c>
      <c r="F363" s="123">
        <v>15000</v>
      </c>
      <c r="G363" s="123">
        <f t="shared" si="140"/>
        <v>23522.5</v>
      </c>
      <c r="H363" s="123">
        <f t="shared" si="141"/>
        <v>300000</v>
      </c>
      <c r="I363" s="123">
        <f t="shared" si="142"/>
        <v>17730</v>
      </c>
      <c r="J363" s="123">
        <f t="shared" si="143"/>
        <v>282270</v>
      </c>
      <c r="K363" s="148">
        <f t="shared" si="144"/>
        <v>0</v>
      </c>
      <c r="L363" s="123">
        <v>0</v>
      </c>
      <c r="M363" s="123">
        <f t="shared" si="145"/>
        <v>717.5</v>
      </c>
      <c r="N363" s="123">
        <f t="shared" si="126"/>
        <v>1774.9999999999998</v>
      </c>
      <c r="O363" s="123">
        <f t="shared" si="150"/>
        <v>275</v>
      </c>
      <c r="P363" s="123">
        <f t="shared" si="151"/>
        <v>760</v>
      </c>
      <c r="Q363" s="123">
        <f t="shared" si="128"/>
        <v>1772.5000000000002</v>
      </c>
      <c r="R363" s="123">
        <v>0</v>
      </c>
      <c r="S363" s="123">
        <f t="shared" si="146"/>
        <v>1477.5</v>
      </c>
      <c r="T363" s="123">
        <f t="shared" si="147"/>
        <v>1477.5</v>
      </c>
      <c r="U363" s="123">
        <f t="shared" si="148"/>
        <v>3822.5</v>
      </c>
      <c r="V363" s="149">
        <f t="shared" si="149"/>
        <v>38522.5</v>
      </c>
      <c r="W363" s="150">
        <v>42855</v>
      </c>
      <c r="X363" s="150">
        <v>43220</v>
      </c>
      <c r="Y363" s="151" t="s">
        <v>630</v>
      </c>
      <c r="Z363" s="152" t="s">
        <v>1113</v>
      </c>
    </row>
    <row r="364" spans="1:26" s="152" customFormat="1" ht="32.1" customHeight="1" x14ac:dyDescent="0.25">
      <c r="A364" s="146">
        <v>356</v>
      </c>
      <c r="B364" s="147" t="s">
        <v>195</v>
      </c>
      <c r="C364" s="147" t="s">
        <v>33</v>
      </c>
      <c r="D364" s="123">
        <v>25000</v>
      </c>
      <c r="E364" s="123">
        <v>25000</v>
      </c>
      <c r="F364" s="123">
        <v>15000</v>
      </c>
      <c r="G364" s="123">
        <f t="shared" si="140"/>
        <v>23522.5</v>
      </c>
      <c r="H364" s="123">
        <f t="shared" si="141"/>
        <v>300000</v>
      </c>
      <c r="I364" s="123">
        <f t="shared" si="142"/>
        <v>17730</v>
      </c>
      <c r="J364" s="123">
        <f t="shared" si="143"/>
        <v>282270</v>
      </c>
      <c r="K364" s="148">
        <f t="shared" si="144"/>
        <v>0</v>
      </c>
      <c r="L364" s="123">
        <v>0</v>
      </c>
      <c r="M364" s="123">
        <f t="shared" si="145"/>
        <v>717.5</v>
      </c>
      <c r="N364" s="123">
        <f t="shared" si="126"/>
        <v>1774.9999999999998</v>
      </c>
      <c r="O364" s="123">
        <f t="shared" si="150"/>
        <v>275</v>
      </c>
      <c r="P364" s="123">
        <f t="shared" si="151"/>
        <v>760</v>
      </c>
      <c r="Q364" s="123">
        <f t="shared" si="128"/>
        <v>1772.5000000000002</v>
      </c>
      <c r="R364" s="123">
        <v>0</v>
      </c>
      <c r="S364" s="123">
        <f t="shared" si="146"/>
        <v>1477.5</v>
      </c>
      <c r="T364" s="123">
        <f t="shared" si="147"/>
        <v>1477.5</v>
      </c>
      <c r="U364" s="123">
        <f t="shared" si="148"/>
        <v>3822.5</v>
      </c>
      <c r="V364" s="149">
        <f t="shared" si="149"/>
        <v>38522.5</v>
      </c>
      <c r="W364" s="150">
        <v>42826</v>
      </c>
      <c r="X364" s="150">
        <v>43191</v>
      </c>
      <c r="Y364" s="151" t="s">
        <v>478</v>
      </c>
      <c r="Z364" s="152" t="s">
        <v>1113</v>
      </c>
    </row>
    <row r="365" spans="1:26" s="152" customFormat="1" ht="32.1" customHeight="1" x14ac:dyDescent="0.25">
      <c r="A365" s="146">
        <v>357</v>
      </c>
      <c r="B365" s="147" t="s">
        <v>124</v>
      </c>
      <c r="C365" s="147" t="s">
        <v>33</v>
      </c>
      <c r="D365" s="123">
        <v>25000</v>
      </c>
      <c r="E365" s="123">
        <v>25000</v>
      </c>
      <c r="F365" s="123">
        <v>15000</v>
      </c>
      <c r="G365" s="123">
        <f t="shared" si="140"/>
        <v>23522.5</v>
      </c>
      <c r="H365" s="123">
        <f t="shared" si="141"/>
        <v>300000</v>
      </c>
      <c r="I365" s="123">
        <f t="shared" si="142"/>
        <v>17730</v>
      </c>
      <c r="J365" s="123">
        <f t="shared" si="143"/>
        <v>282270</v>
      </c>
      <c r="K365" s="148">
        <f t="shared" si="144"/>
        <v>0</v>
      </c>
      <c r="L365" s="123">
        <v>0</v>
      </c>
      <c r="M365" s="123">
        <f t="shared" si="145"/>
        <v>717.5</v>
      </c>
      <c r="N365" s="123">
        <f t="shared" si="126"/>
        <v>1774.9999999999998</v>
      </c>
      <c r="O365" s="123">
        <f t="shared" si="150"/>
        <v>275</v>
      </c>
      <c r="P365" s="123">
        <f t="shared" si="151"/>
        <v>760</v>
      </c>
      <c r="Q365" s="123">
        <f t="shared" si="128"/>
        <v>1772.5000000000002</v>
      </c>
      <c r="R365" s="123">
        <v>0</v>
      </c>
      <c r="S365" s="123">
        <f t="shared" si="146"/>
        <v>1477.5</v>
      </c>
      <c r="T365" s="123">
        <f t="shared" si="147"/>
        <v>1477.5</v>
      </c>
      <c r="U365" s="123">
        <f t="shared" si="148"/>
        <v>3822.5</v>
      </c>
      <c r="V365" s="149">
        <f t="shared" si="149"/>
        <v>38522.5</v>
      </c>
      <c r="W365" s="150">
        <v>42840</v>
      </c>
      <c r="X365" s="150">
        <v>43205</v>
      </c>
      <c r="Y365" s="151" t="s">
        <v>712</v>
      </c>
      <c r="Z365" s="152" t="s">
        <v>1113</v>
      </c>
    </row>
    <row r="366" spans="1:26" s="152" customFormat="1" ht="32.1" customHeight="1" x14ac:dyDescent="0.25">
      <c r="A366" s="146">
        <v>358</v>
      </c>
      <c r="B366" s="147" t="s">
        <v>196</v>
      </c>
      <c r="C366" s="147" t="s">
        <v>28</v>
      </c>
      <c r="D366" s="123">
        <v>25000</v>
      </c>
      <c r="E366" s="123">
        <v>25000</v>
      </c>
      <c r="F366" s="123">
        <v>15000</v>
      </c>
      <c r="G366" s="123">
        <f t="shared" si="140"/>
        <v>23522.5</v>
      </c>
      <c r="H366" s="123">
        <f t="shared" si="141"/>
        <v>300000</v>
      </c>
      <c r="I366" s="123">
        <f t="shared" si="142"/>
        <v>17730</v>
      </c>
      <c r="J366" s="123">
        <f t="shared" si="143"/>
        <v>282270</v>
      </c>
      <c r="K366" s="148">
        <f t="shared" si="144"/>
        <v>0</v>
      </c>
      <c r="L366" s="123">
        <v>0</v>
      </c>
      <c r="M366" s="123">
        <f t="shared" si="145"/>
        <v>717.5</v>
      </c>
      <c r="N366" s="123">
        <f t="shared" si="126"/>
        <v>1774.9999999999998</v>
      </c>
      <c r="O366" s="123">
        <f t="shared" si="150"/>
        <v>275</v>
      </c>
      <c r="P366" s="123">
        <f t="shared" si="151"/>
        <v>760</v>
      </c>
      <c r="Q366" s="123">
        <f t="shared" si="128"/>
        <v>1772.5000000000002</v>
      </c>
      <c r="R366" s="123">
        <v>0</v>
      </c>
      <c r="S366" s="123">
        <f t="shared" si="146"/>
        <v>1477.5</v>
      </c>
      <c r="T366" s="123">
        <f t="shared" si="147"/>
        <v>1477.5</v>
      </c>
      <c r="U366" s="123">
        <f t="shared" si="148"/>
        <v>3822.5</v>
      </c>
      <c r="V366" s="149">
        <f t="shared" si="149"/>
        <v>38522.5</v>
      </c>
      <c r="W366" s="150">
        <v>42887</v>
      </c>
      <c r="X366" s="150">
        <v>43252</v>
      </c>
      <c r="Y366" s="151" t="s">
        <v>504</v>
      </c>
      <c r="Z366" s="152" t="s">
        <v>1113</v>
      </c>
    </row>
    <row r="367" spans="1:26" s="152" customFormat="1" ht="32.1" customHeight="1" x14ac:dyDescent="0.25">
      <c r="A367" s="146">
        <v>359</v>
      </c>
      <c r="B367" s="147" t="s">
        <v>319</v>
      </c>
      <c r="C367" s="147" t="s">
        <v>33</v>
      </c>
      <c r="D367" s="123">
        <v>25000</v>
      </c>
      <c r="E367" s="123">
        <v>25000</v>
      </c>
      <c r="F367" s="123">
        <v>15000</v>
      </c>
      <c r="G367" s="123">
        <f t="shared" si="140"/>
        <v>23522.5</v>
      </c>
      <c r="H367" s="123">
        <f t="shared" si="141"/>
        <v>300000</v>
      </c>
      <c r="I367" s="123">
        <f t="shared" si="142"/>
        <v>17730</v>
      </c>
      <c r="J367" s="123">
        <f t="shared" si="143"/>
        <v>282270</v>
      </c>
      <c r="K367" s="148">
        <f t="shared" si="144"/>
        <v>0</v>
      </c>
      <c r="L367" s="123">
        <v>0</v>
      </c>
      <c r="M367" s="123">
        <f t="shared" si="145"/>
        <v>717.5</v>
      </c>
      <c r="N367" s="123">
        <f t="shared" si="126"/>
        <v>1774.9999999999998</v>
      </c>
      <c r="O367" s="123">
        <f t="shared" si="150"/>
        <v>275</v>
      </c>
      <c r="P367" s="123">
        <f t="shared" si="151"/>
        <v>760</v>
      </c>
      <c r="Q367" s="123">
        <f t="shared" si="128"/>
        <v>1772.5000000000002</v>
      </c>
      <c r="R367" s="123">
        <v>0</v>
      </c>
      <c r="S367" s="123">
        <f t="shared" si="146"/>
        <v>1477.5</v>
      </c>
      <c r="T367" s="123">
        <f t="shared" si="147"/>
        <v>1477.5</v>
      </c>
      <c r="U367" s="123">
        <f t="shared" si="148"/>
        <v>3822.5</v>
      </c>
      <c r="V367" s="149">
        <f t="shared" si="149"/>
        <v>38522.5</v>
      </c>
      <c r="W367" s="150">
        <v>43039</v>
      </c>
      <c r="X367" s="150">
        <v>43405</v>
      </c>
      <c r="Y367" s="151" t="s">
        <v>1014</v>
      </c>
      <c r="Z367" s="152" t="s">
        <v>1113</v>
      </c>
    </row>
    <row r="368" spans="1:26" s="152" customFormat="1" ht="32.1" customHeight="1" x14ac:dyDescent="0.25">
      <c r="A368" s="146">
        <v>360</v>
      </c>
      <c r="B368" s="147" t="s">
        <v>1052</v>
      </c>
      <c r="C368" s="147" t="s">
        <v>28</v>
      </c>
      <c r="D368" s="123">
        <v>25000</v>
      </c>
      <c r="E368" s="123">
        <v>25000</v>
      </c>
      <c r="F368" s="123">
        <v>15000</v>
      </c>
      <c r="G368" s="123">
        <f t="shared" si="140"/>
        <v>23522.5</v>
      </c>
      <c r="H368" s="123">
        <f t="shared" si="141"/>
        <v>300000</v>
      </c>
      <c r="I368" s="123">
        <f t="shared" si="142"/>
        <v>17730</v>
      </c>
      <c r="J368" s="123">
        <f t="shared" si="143"/>
        <v>282270</v>
      </c>
      <c r="K368" s="148">
        <f t="shared" si="144"/>
        <v>0</v>
      </c>
      <c r="L368" s="123">
        <v>0</v>
      </c>
      <c r="M368" s="123">
        <f t="shared" si="145"/>
        <v>717.5</v>
      </c>
      <c r="N368" s="123">
        <f t="shared" si="126"/>
        <v>1774.9999999999998</v>
      </c>
      <c r="O368" s="123">
        <f t="shared" si="150"/>
        <v>275</v>
      </c>
      <c r="P368" s="123">
        <f t="shared" si="151"/>
        <v>760</v>
      </c>
      <c r="Q368" s="123">
        <f t="shared" si="128"/>
        <v>1772.5000000000002</v>
      </c>
      <c r="R368" s="123">
        <v>0</v>
      </c>
      <c r="S368" s="123">
        <f t="shared" si="146"/>
        <v>1477.5</v>
      </c>
      <c r="T368" s="123">
        <f t="shared" si="147"/>
        <v>1477.5</v>
      </c>
      <c r="U368" s="123">
        <f t="shared" si="148"/>
        <v>3822.5</v>
      </c>
      <c r="V368" s="149">
        <f t="shared" si="149"/>
        <v>38522.5</v>
      </c>
      <c r="W368" s="150">
        <v>43070</v>
      </c>
      <c r="X368" s="150">
        <v>43435</v>
      </c>
      <c r="Y368" s="151" t="s">
        <v>1058</v>
      </c>
      <c r="Z368" s="152" t="s">
        <v>1113</v>
      </c>
    </row>
    <row r="369" spans="1:27" s="152" customFormat="1" ht="32.1" customHeight="1" x14ac:dyDescent="0.25">
      <c r="A369" s="146">
        <v>361</v>
      </c>
      <c r="B369" s="147" t="s">
        <v>376</v>
      </c>
      <c r="C369" s="147" t="s">
        <v>379</v>
      </c>
      <c r="D369" s="123">
        <v>45000</v>
      </c>
      <c r="E369" s="123">
        <v>45000</v>
      </c>
      <c r="F369" s="123">
        <v>0</v>
      </c>
      <c r="G369" s="123">
        <f t="shared" si="140"/>
        <v>42340.5</v>
      </c>
      <c r="H369" s="123">
        <f t="shared" si="141"/>
        <v>540000</v>
      </c>
      <c r="I369" s="123">
        <f t="shared" si="142"/>
        <v>31914</v>
      </c>
      <c r="J369" s="123">
        <f t="shared" si="143"/>
        <v>508086</v>
      </c>
      <c r="K369" s="148">
        <f t="shared" si="144"/>
        <v>1148.3248749999998</v>
      </c>
      <c r="L369" s="123">
        <v>0</v>
      </c>
      <c r="M369" s="123">
        <f t="shared" si="145"/>
        <v>1291.5</v>
      </c>
      <c r="N369" s="123">
        <f t="shared" si="126"/>
        <v>3194.9999999999995</v>
      </c>
      <c r="O369" s="123">
        <f t="shared" si="150"/>
        <v>495.00000000000006</v>
      </c>
      <c r="P369" s="123">
        <f t="shared" si="151"/>
        <v>1368</v>
      </c>
      <c r="Q369" s="123">
        <f t="shared" si="128"/>
        <v>3190.5</v>
      </c>
      <c r="R369" s="123">
        <v>0</v>
      </c>
      <c r="S369" s="123">
        <f t="shared" si="146"/>
        <v>2659.5</v>
      </c>
      <c r="T369" s="123">
        <f t="shared" si="147"/>
        <v>3807.8248749999998</v>
      </c>
      <c r="U369" s="123">
        <f t="shared" si="148"/>
        <v>6880.5</v>
      </c>
      <c r="V369" s="149">
        <f t="shared" si="149"/>
        <v>41192.175125000002</v>
      </c>
      <c r="W369" s="150">
        <v>42855</v>
      </c>
      <c r="X369" s="150">
        <v>43220</v>
      </c>
      <c r="Y369" s="151" t="s">
        <v>569</v>
      </c>
      <c r="Z369" s="152" t="s">
        <v>1113</v>
      </c>
    </row>
    <row r="370" spans="1:27" s="152" customFormat="1" ht="32.1" customHeight="1" x14ac:dyDescent="0.25">
      <c r="A370" s="146">
        <v>362</v>
      </c>
      <c r="B370" s="147" t="s">
        <v>197</v>
      </c>
      <c r="C370" s="147" t="s">
        <v>33</v>
      </c>
      <c r="D370" s="123">
        <v>25000</v>
      </c>
      <c r="E370" s="123">
        <v>25000</v>
      </c>
      <c r="F370" s="123">
        <v>15000</v>
      </c>
      <c r="G370" s="123">
        <f t="shared" si="140"/>
        <v>23522.5</v>
      </c>
      <c r="H370" s="123">
        <f t="shared" si="141"/>
        <v>300000</v>
      </c>
      <c r="I370" s="123">
        <f t="shared" si="142"/>
        <v>17730</v>
      </c>
      <c r="J370" s="123">
        <f t="shared" si="143"/>
        <v>282270</v>
      </c>
      <c r="K370" s="148">
        <f t="shared" si="144"/>
        <v>0</v>
      </c>
      <c r="L370" s="123">
        <v>0</v>
      </c>
      <c r="M370" s="123">
        <f t="shared" si="145"/>
        <v>717.5</v>
      </c>
      <c r="N370" s="123">
        <f t="shared" si="126"/>
        <v>1774.9999999999998</v>
      </c>
      <c r="O370" s="123">
        <f t="shared" si="150"/>
        <v>275</v>
      </c>
      <c r="P370" s="123">
        <f t="shared" si="151"/>
        <v>760</v>
      </c>
      <c r="Q370" s="123">
        <f t="shared" si="128"/>
        <v>1772.5000000000002</v>
      </c>
      <c r="R370" s="123">
        <v>0</v>
      </c>
      <c r="S370" s="123">
        <f t="shared" si="146"/>
        <v>1477.5</v>
      </c>
      <c r="T370" s="123">
        <f t="shared" si="147"/>
        <v>1477.5</v>
      </c>
      <c r="U370" s="123">
        <f t="shared" si="148"/>
        <v>3822.5</v>
      </c>
      <c r="V370" s="149">
        <f t="shared" si="149"/>
        <v>38522.5</v>
      </c>
      <c r="W370" s="150">
        <v>42826</v>
      </c>
      <c r="X370" s="150">
        <v>43191</v>
      </c>
      <c r="Y370" s="151" t="s">
        <v>485</v>
      </c>
      <c r="Z370" s="152" t="s">
        <v>1113</v>
      </c>
    </row>
    <row r="371" spans="1:27" s="152" customFormat="1" ht="32.1" customHeight="1" x14ac:dyDescent="0.25">
      <c r="A371" s="146">
        <v>363</v>
      </c>
      <c r="B371" s="147" t="s">
        <v>853</v>
      </c>
      <c r="C371" s="147" t="s">
        <v>55</v>
      </c>
      <c r="D371" s="123">
        <v>25000</v>
      </c>
      <c r="E371" s="123">
        <v>25000</v>
      </c>
      <c r="F371" s="123">
        <v>15000</v>
      </c>
      <c r="G371" s="123">
        <f t="shared" si="140"/>
        <v>23522.5</v>
      </c>
      <c r="H371" s="123">
        <f t="shared" si="141"/>
        <v>300000</v>
      </c>
      <c r="I371" s="123">
        <f t="shared" si="142"/>
        <v>17730</v>
      </c>
      <c r="J371" s="123">
        <f t="shared" si="143"/>
        <v>282270</v>
      </c>
      <c r="K371" s="148">
        <f t="shared" si="144"/>
        <v>0</v>
      </c>
      <c r="L371" s="123">
        <v>0</v>
      </c>
      <c r="M371" s="123">
        <f t="shared" si="145"/>
        <v>717.5</v>
      </c>
      <c r="N371" s="123">
        <f t="shared" si="126"/>
        <v>1774.9999999999998</v>
      </c>
      <c r="O371" s="123">
        <f t="shared" si="150"/>
        <v>275</v>
      </c>
      <c r="P371" s="123">
        <f t="shared" si="151"/>
        <v>760</v>
      </c>
      <c r="Q371" s="123">
        <f t="shared" si="128"/>
        <v>1772.5000000000002</v>
      </c>
      <c r="R371" s="123">
        <v>0</v>
      </c>
      <c r="S371" s="123">
        <f t="shared" si="146"/>
        <v>1477.5</v>
      </c>
      <c r="T371" s="123">
        <f t="shared" si="147"/>
        <v>1477.5</v>
      </c>
      <c r="U371" s="123">
        <f t="shared" si="148"/>
        <v>3822.5</v>
      </c>
      <c r="V371" s="149">
        <f t="shared" si="149"/>
        <v>38522.5</v>
      </c>
      <c r="W371" s="150">
        <v>43070</v>
      </c>
      <c r="X371" s="150">
        <v>43191</v>
      </c>
      <c r="Y371" s="151" t="s">
        <v>983</v>
      </c>
      <c r="Z371" s="152" t="s">
        <v>1113</v>
      </c>
    </row>
    <row r="372" spans="1:27" s="152" customFormat="1" ht="32.1" customHeight="1" x14ac:dyDescent="0.25">
      <c r="A372" s="146">
        <v>364</v>
      </c>
      <c r="B372" s="147" t="s">
        <v>332</v>
      </c>
      <c r="C372" s="147" t="s">
        <v>333</v>
      </c>
      <c r="D372" s="123">
        <v>110000</v>
      </c>
      <c r="E372" s="123">
        <v>110000</v>
      </c>
      <c r="F372" s="123">
        <v>0</v>
      </c>
      <c r="G372" s="123">
        <f t="shared" si="140"/>
        <v>103499</v>
      </c>
      <c r="H372" s="123">
        <f t="shared" si="141"/>
        <v>1320000</v>
      </c>
      <c r="I372" s="123">
        <f t="shared" si="142"/>
        <v>78012</v>
      </c>
      <c r="J372" s="123">
        <f t="shared" si="143"/>
        <v>1241988</v>
      </c>
      <c r="K372" s="148">
        <f t="shared" si="144"/>
        <v>14457.687291666667</v>
      </c>
      <c r="L372" s="123">
        <v>0</v>
      </c>
      <c r="M372" s="123">
        <f t="shared" si="145"/>
        <v>3157</v>
      </c>
      <c r="N372" s="123">
        <f t="shared" si="126"/>
        <v>7809.9999999999991</v>
      </c>
      <c r="O372" s="123">
        <f>47304*1.1%</f>
        <v>520.34400000000005</v>
      </c>
      <c r="P372" s="123">
        <f t="shared" si="151"/>
        <v>3344</v>
      </c>
      <c r="Q372" s="123">
        <f t="shared" si="128"/>
        <v>7799.0000000000009</v>
      </c>
      <c r="R372" s="123">
        <v>0</v>
      </c>
      <c r="S372" s="123">
        <f t="shared" si="146"/>
        <v>6501</v>
      </c>
      <c r="T372" s="123">
        <f t="shared" si="147"/>
        <v>20958.687291666669</v>
      </c>
      <c r="U372" s="123">
        <f t="shared" si="148"/>
        <v>16129.344000000001</v>
      </c>
      <c r="V372" s="149">
        <f t="shared" si="149"/>
        <v>89041.312708333338</v>
      </c>
      <c r="W372" s="150">
        <v>42855</v>
      </c>
      <c r="X372" s="150">
        <v>43220</v>
      </c>
      <c r="Y372" s="151" t="s">
        <v>573</v>
      </c>
      <c r="Z372" s="152" t="s">
        <v>1113</v>
      </c>
    </row>
    <row r="373" spans="1:27" s="152" customFormat="1" ht="32.1" customHeight="1" x14ac:dyDescent="0.25">
      <c r="A373" s="146">
        <v>365</v>
      </c>
      <c r="B373" s="147" t="s">
        <v>405</v>
      </c>
      <c r="C373" s="147" t="s">
        <v>412</v>
      </c>
      <c r="D373" s="123">
        <v>50000</v>
      </c>
      <c r="E373" s="123">
        <v>50000</v>
      </c>
      <c r="F373" s="123">
        <v>0</v>
      </c>
      <c r="G373" s="123">
        <f t="shared" si="140"/>
        <v>47045</v>
      </c>
      <c r="H373" s="123">
        <f t="shared" si="141"/>
        <v>600000</v>
      </c>
      <c r="I373" s="123">
        <f t="shared" si="142"/>
        <v>35460</v>
      </c>
      <c r="J373" s="123">
        <f t="shared" si="143"/>
        <v>564540</v>
      </c>
      <c r="K373" s="148">
        <f t="shared" si="144"/>
        <v>1853.999875</v>
      </c>
      <c r="L373" s="123">
        <v>0</v>
      </c>
      <c r="M373" s="123">
        <f t="shared" si="145"/>
        <v>1435</v>
      </c>
      <c r="N373" s="123">
        <f t="shared" si="126"/>
        <v>3549.9999999999995</v>
      </c>
      <c r="O373" s="123">
        <f>47304*1.1%</f>
        <v>520.34400000000005</v>
      </c>
      <c r="P373" s="123">
        <f t="shared" si="151"/>
        <v>1520</v>
      </c>
      <c r="Q373" s="123">
        <f t="shared" si="128"/>
        <v>3545.0000000000005</v>
      </c>
      <c r="R373" s="123">
        <v>0</v>
      </c>
      <c r="S373" s="123">
        <f t="shared" si="146"/>
        <v>2955</v>
      </c>
      <c r="T373" s="123">
        <f t="shared" si="147"/>
        <v>4808.9998749999995</v>
      </c>
      <c r="U373" s="123">
        <f t="shared" si="148"/>
        <v>7615.3440000000001</v>
      </c>
      <c r="V373" s="149">
        <f t="shared" si="149"/>
        <v>45191.000124999999</v>
      </c>
      <c r="W373" s="150">
        <v>42886</v>
      </c>
      <c r="X373" s="150">
        <v>43251</v>
      </c>
      <c r="Y373" s="151" t="s">
        <v>699</v>
      </c>
      <c r="Z373" s="152" t="s">
        <v>1113</v>
      </c>
    </row>
    <row r="374" spans="1:27" s="152" customFormat="1" ht="32.1" customHeight="1" x14ac:dyDescent="0.25">
      <c r="A374" s="146">
        <v>366</v>
      </c>
      <c r="B374" s="147" t="s">
        <v>125</v>
      </c>
      <c r="C374" s="147" t="s">
        <v>33</v>
      </c>
      <c r="D374" s="123">
        <v>25000</v>
      </c>
      <c r="E374" s="123">
        <v>25000</v>
      </c>
      <c r="F374" s="123">
        <v>15000</v>
      </c>
      <c r="G374" s="123">
        <f t="shared" si="140"/>
        <v>23522.5</v>
      </c>
      <c r="H374" s="123">
        <f t="shared" si="141"/>
        <v>300000</v>
      </c>
      <c r="I374" s="123">
        <f t="shared" si="142"/>
        <v>17730</v>
      </c>
      <c r="J374" s="123">
        <f t="shared" si="143"/>
        <v>282270</v>
      </c>
      <c r="K374" s="148">
        <f t="shared" si="144"/>
        <v>0</v>
      </c>
      <c r="L374" s="123">
        <v>0</v>
      </c>
      <c r="M374" s="123">
        <f t="shared" si="145"/>
        <v>717.5</v>
      </c>
      <c r="N374" s="123">
        <f t="shared" si="126"/>
        <v>1774.9999999999998</v>
      </c>
      <c r="O374" s="123">
        <f t="shared" ref="O374:O388" si="152">D374*1.1%</f>
        <v>275</v>
      </c>
      <c r="P374" s="123">
        <f t="shared" si="151"/>
        <v>760</v>
      </c>
      <c r="Q374" s="123">
        <f t="shared" si="128"/>
        <v>1772.5000000000002</v>
      </c>
      <c r="R374" s="123">
        <v>0</v>
      </c>
      <c r="S374" s="123">
        <f t="shared" si="146"/>
        <v>1477.5</v>
      </c>
      <c r="T374" s="123">
        <f t="shared" si="147"/>
        <v>1477.5</v>
      </c>
      <c r="U374" s="123">
        <f t="shared" si="148"/>
        <v>3822.5</v>
      </c>
      <c r="V374" s="149">
        <f t="shared" si="149"/>
        <v>38522.5</v>
      </c>
      <c r="W374" s="150">
        <v>42826</v>
      </c>
      <c r="X374" s="150">
        <v>43191</v>
      </c>
      <c r="Y374" s="151" t="s">
        <v>690</v>
      </c>
      <c r="Z374" s="152" t="s">
        <v>1113</v>
      </c>
    </row>
    <row r="375" spans="1:27" s="152" customFormat="1" ht="32.1" customHeight="1" x14ac:dyDescent="0.25">
      <c r="A375" s="146">
        <v>367</v>
      </c>
      <c r="B375" s="147" t="s">
        <v>954</v>
      </c>
      <c r="C375" s="147" t="s">
        <v>956</v>
      </c>
      <c r="D375" s="123">
        <v>35000</v>
      </c>
      <c r="E375" s="123">
        <v>35000</v>
      </c>
      <c r="F375" s="123">
        <v>0</v>
      </c>
      <c r="G375" s="123">
        <f t="shared" si="140"/>
        <v>32931.5</v>
      </c>
      <c r="H375" s="123">
        <f t="shared" si="141"/>
        <v>420000</v>
      </c>
      <c r="I375" s="123">
        <f t="shared" si="142"/>
        <v>24822</v>
      </c>
      <c r="J375" s="123">
        <f t="shared" si="143"/>
        <v>395178</v>
      </c>
      <c r="K375" s="148">
        <f t="shared" si="144"/>
        <v>0</v>
      </c>
      <c r="L375" s="123">
        <v>0</v>
      </c>
      <c r="M375" s="123">
        <f t="shared" si="145"/>
        <v>1004.5</v>
      </c>
      <c r="N375" s="123">
        <f t="shared" si="126"/>
        <v>2485</v>
      </c>
      <c r="O375" s="123">
        <f t="shared" si="152"/>
        <v>385.00000000000006</v>
      </c>
      <c r="P375" s="123">
        <f t="shared" si="151"/>
        <v>1064</v>
      </c>
      <c r="Q375" s="123">
        <f t="shared" si="128"/>
        <v>2481.5</v>
      </c>
      <c r="R375" s="123">
        <v>0</v>
      </c>
      <c r="S375" s="123">
        <f t="shared" si="146"/>
        <v>2068.5</v>
      </c>
      <c r="T375" s="123">
        <f t="shared" si="147"/>
        <v>2068.5</v>
      </c>
      <c r="U375" s="123">
        <f t="shared" si="148"/>
        <v>5351.5</v>
      </c>
      <c r="V375" s="149">
        <f t="shared" si="149"/>
        <v>32931.5</v>
      </c>
      <c r="W375" s="150">
        <v>43009</v>
      </c>
      <c r="X375" s="150">
        <v>43374</v>
      </c>
      <c r="Y375" s="151" t="s">
        <v>962</v>
      </c>
      <c r="Z375" s="152" t="s">
        <v>1113</v>
      </c>
    </row>
    <row r="376" spans="1:27" s="152" customFormat="1" ht="32.1" customHeight="1" x14ac:dyDescent="0.25">
      <c r="A376" s="146">
        <v>368</v>
      </c>
      <c r="B376" s="147" t="s">
        <v>126</v>
      </c>
      <c r="C376" s="147" t="s">
        <v>127</v>
      </c>
      <c r="D376" s="123">
        <v>30000</v>
      </c>
      <c r="E376" s="123">
        <v>30000</v>
      </c>
      <c r="F376" s="123">
        <v>20000</v>
      </c>
      <c r="G376" s="123">
        <f t="shared" si="140"/>
        <v>28227</v>
      </c>
      <c r="H376" s="123">
        <f t="shared" si="141"/>
        <v>360000</v>
      </c>
      <c r="I376" s="123">
        <f t="shared" si="142"/>
        <v>21276</v>
      </c>
      <c r="J376" s="123">
        <f t="shared" si="143"/>
        <v>338724</v>
      </c>
      <c r="K376" s="148">
        <f t="shared" si="144"/>
        <v>0</v>
      </c>
      <c r="L376" s="123">
        <v>0</v>
      </c>
      <c r="M376" s="123">
        <f t="shared" si="145"/>
        <v>861</v>
      </c>
      <c r="N376" s="123">
        <f t="shared" si="126"/>
        <v>2130</v>
      </c>
      <c r="O376" s="123">
        <f t="shared" si="152"/>
        <v>330.00000000000006</v>
      </c>
      <c r="P376" s="123">
        <f t="shared" si="151"/>
        <v>912</v>
      </c>
      <c r="Q376" s="123">
        <f t="shared" si="128"/>
        <v>2127</v>
      </c>
      <c r="R376" s="123">
        <v>0</v>
      </c>
      <c r="S376" s="123">
        <f t="shared" si="146"/>
        <v>1773</v>
      </c>
      <c r="T376" s="123">
        <f t="shared" si="147"/>
        <v>1773</v>
      </c>
      <c r="U376" s="123">
        <f t="shared" si="148"/>
        <v>4587</v>
      </c>
      <c r="V376" s="149">
        <f t="shared" si="149"/>
        <v>48227</v>
      </c>
      <c r="W376" s="150">
        <v>43070</v>
      </c>
      <c r="X376" s="150">
        <v>43435</v>
      </c>
      <c r="Y376" s="151" t="s">
        <v>985</v>
      </c>
      <c r="Z376" s="152" t="s">
        <v>1113</v>
      </c>
    </row>
    <row r="377" spans="1:27" s="152" customFormat="1" ht="32.1" customHeight="1" x14ac:dyDescent="0.25">
      <c r="A377" s="146">
        <v>369</v>
      </c>
      <c r="B377" s="147" t="s">
        <v>796</v>
      </c>
      <c r="C377" s="147" t="s">
        <v>44</v>
      </c>
      <c r="D377" s="123">
        <v>13500</v>
      </c>
      <c r="E377" s="123">
        <v>13500</v>
      </c>
      <c r="F377" s="123">
        <v>0</v>
      </c>
      <c r="G377" s="123">
        <f t="shared" si="140"/>
        <v>12702.15</v>
      </c>
      <c r="H377" s="123">
        <f t="shared" si="141"/>
        <v>162000</v>
      </c>
      <c r="I377" s="123">
        <f t="shared" si="142"/>
        <v>9574.1999999999989</v>
      </c>
      <c r="J377" s="123">
        <f t="shared" si="143"/>
        <v>152425.79999999999</v>
      </c>
      <c r="K377" s="148">
        <f t="shared" si="144"/>
        <v>0</v>
      </c>
      <c r="L377" s="123">
        <v>0</v>
      </c>
      <c r="M377" s="123">
        <f t="shared" si="145"/>
        <v>387.45</v>
      </c>
      <c r="N377" s="123">
        <f t="shared" si="126"/>
        <v>958.49999999999989</v>
      </c>
      <c r="O377" s="123">
        <f t="shared" si="152"/>
        <v>148.50000000000003</v>
      </c>
      <c r="P377" s="123">
        <f t="shared" si="151"/>
        <v>410.4</v>
      </c>
      <c r="Q377" s="123">
        <f t="shared" si="128"/>
        <v>957.15000000000009</v>
      </c>
      <c r="R377" s="123">
        <v>0</v>
      </c>
      <c r="S377" s="123">
        <f t="shared" si="146"/>
        <v>797.84999999999991</v>
      </c>
      <c r="T377" s="123">
        <f t="shared" si="147"/>
        <v>797.84999999999991</v>
      </c>
      <c r="U377" s="123">
        <f t="shared" si="148"/>
        <v>2064.15</v>
      </c>
      <c r="V377" s="149">
        <f t="shared" si="149"/>
        <v>12702.15</v>
      </c>
      <c r="W377" s="150">
        <v>42887</v>
      </c>
      <c r="X377" s="150">
        <v>43252</v>
      </c>
      <c r="Y377" s="151" t="s">
        <v>809</v>
      </c>
      <c r="Z377" s="168" t="s">
        <v>1111</v>
      </c>
      <c r="AA377" s="168"/>
    </row>
    <row r="378" spans="1:27" s="152" customFormat="1" ht="32.1" customHeight="1" x14ac:dyDescent="0.25">
      <c r="A378" s="146">
        <v>370</v>
      </c>
      <c r="B378" s="147" t="s">
        <v>128</v>
      </c>
      <c r="C378" s="147" t="s">
        <v>40</v>
      </c>
      <c r="D378" s="123">
        <v>25000</v>
      </c>
      <c r="E378" s="123">
        <v>25000</v>
      </c>
      <c r="F378" s="123">
        <v>15000</v>
      </c>
      <c r="G378" s="123">
        <f t="shared" si="140"/>
        <v>23522.5</v>
      </c>
      <c r="H378" s="123">
        <f t="shared" si="141"/>
        <v>300000</v>
      </c>
      <c r="I378" s="123">
        <f t="shared" si="142"/>
        <v>17730</v>
      </c>
      <c r="J378" s="123">
        <f t="shared" si="143"/>
        <v>282270</v>
      </c>
      <c r="K378" s="148">
        <f t="shared" si="144"/>
        <v>0</v>
      </c>
      <c r="L378" s="123">
        <v>0</v>
      </c>
      <c r="M378" s="123">
        <f t="shared" si="145"/>
        <v>717.5</v>
      </c>
      <c r="N378" s="123">
        <f t="shared" si="126"/>
        <v>1774.9999999999998</v>
      </c>
      <c r="O378" s="123">
        <f t="shared" si="152"/>
        <v>275</v>
      </c>
      <c r="P378" s="123">
        <f t="shared" si="151"/>
        <v>760</v>
      </c>
      <c r="Q378" s="123">
        <f t="shared" si="128"/>
        <v>1772.5000000000002</v>
      </c>
      <c r="R378" s="123">
        <v>0</v>
      </c>
      <c r="S378" s="123">
        <f t="shared" si="146"/>
        <v>1477.5</v>
      </c>
      <c r="T378" s="123">
        <f t="shared" si="147"/>
        <v>1477.5</v>
      </c>
      <c r="U378" s="123">
        <f t="shared" si="148"/>
        <v>3822.5</v>
      </c>
      <c r="V378" s="149">
        <f t="shared" si="149"/>
        <v>38522.5</v>
      </c>
      <c r="W378" s="150">
        <v>42840</v>
      </c>
      <c r="X378" s="150">
        <v>43205</v>
      </c>
      <c r="Y378" s="151" t="s">
        <v>670</v>
      </c>
      <c r="Z378" s="152" t="s">
        <v>1113</v>
      </c>
    </row>
    <row r="379" spans="1:27" s="152" customFormat="1" ht="32.1" customHeight="1" x14ac:dyDescent="0.25">
      <c r="A379" s="146">
        <v>371</v>
      </c>
      <c r="B379" s="147" t="s">
        <v>276</v>
      </c>
      <c r="C379" s="147" t="s">
        <v>28</v>
      </c>
      <c r="D379" s="123">
        <v>25000</v>
      </c>
      <c r="E379" s="123">
        <v>25000</v>
      </c>
      <c r="F379" s="123">
        <v>15000</v>
      </c>
      <c r="G379" s="123">
        <f t="shared" si="140"/>
        <v>23522.5</v>
      </c>
      <c r="H379" s="123">
        <f t="shared" si="141"/>
        <v>300000</v>
      </c>
      <c r="I379" s="123">
        <f t="shared" si="142"/>
        <v>17730</v>
      </c>
      <c r="J379" s="123">
        <f t="shared" si="143"/>
        <v>282270</v>
      </c>
      <c r="K379" s="148">
        <f t="shared" si="144"/>
        <v>0</v>
      </c>
      <c r="L379" s="123">
        <v>0</v>
      </c>
      <c r="M379" s="123">
        <f t="shared" si="145"/>
        <v>717.5</v>
      </c>
      <c r="N379" s="123">
        <f t="shared" si="126"/>
        <v>1774.9999999999998</v>
      </c>
      <c r="O379" s="123">
        <f t="shared" si="152"/>
        <v>275</v>
      </c>
      <c r="P379" s="123">
        <f t="shared" si="151"/>
        <v>760</v>
      </c>
      <c r="Q379" s="123">
        <f t="shared" si="128"/>
        <v>1772.5000000000002</v>
      </c>
      <c r="R379" s="123">
        <v>0</v>
      </c>
      <c r="S379" s="123">
        <f t="shared" si="146"/>
        <v>1477.5</v>
      </c>
      <c r="T379" s="123">
        <f t="shared" si="147"/>
        <v>1477.5</v>
      </c>
      <c r="U379" s="123">
        <f t="shared" si="148"/>
        <v>3822.5</v>
      </c>
      <c r="V379" s="149">
        <f t="shared" si="149"/>
        <v>38522.5</v>
      </c>
      <c r="W379" s="150">
        <v>42972</v>
      </c>
      <c r="X379" s="150">
        <v>43337</v>
      </c>
      <c r="Y379" s="151" t="s">
        <v>823</v>
      </c>
      <c r="Z379" s="152" t="s">
        <v>1113</v>
      </c>
    </row>
    <row r="380" spans="1:27" s="152" customFormat="1" ht="32.1" customHeight="1" x14ac:dyDescent="0.25">
      <c r="A380" s="146">
        <v>372</v>
      </c>
      <c r="B380" s="147" t="s">
        <v>338</v>
      </c>
      <c r="C380" s="147" t="s">
        <v>33</v>
      </c>
      <c r="D380" s="123">
        <v>25000</v>
      </c>
      <c r="E380" s="123">
        <v>25000</v>
      </c>
      <c r="F380" s="123">
        <v>15000</v>
      </c>
      <c r="G380" s="123">
        <f t="shared" si="140"/>
        <v>23522.5</v>
      </c>
      <c r="H380" s="123">
        <f t="shared" si="141"/>
        <v>300000</v>
      </c>
      <c r="I380" s="123">
        <f t="shared" si="142"/>
        <v>17730</v>
      </c>
      <c r="J380" s="123">
        <f t="shared" si="143"/>
        <v>282270</v>
      </c>
      <c r="K380" s="148">
        <f t="shared" si="144"/>
        <v>0</v>
      </c>
      <c r="L380" s="123">
        <v>0</v>
      </c>
      <c r="M380" s="123">
        <f t="shared" si="145"/>
        <v>717.5</v>
      </c>
      <c r="N380" s="123">
        <f t="shared" si="126"/>
        <v>1774.9999999999998</v>
      </c>
      <c r="O380" s="123">
        <f t="shared" si="152"/>
        <v>275</v>
      </c>
      <c r="P380" s="123">
        <f t="shared" si="151"/>
        <v>760</v>
      </c>
      <c r="Q380" s="123">
        <f t="shared" si="128"/>
        <v>1772.5000000000002</v>
      </c>
      <c r="R380" s="123">
        <v>0</v>
      </c>
      <c r="S380" s="123">
        <f t="shared" si="146"/>
        <v>1477.5</v>
      </c>
      <c r="T380" s="123">
        <f t="shared" si="147"/>
        <v>1477.5</v>
      </c>
      <c r="U380" s="123">
        <f t="shared" si="148"/>
        <v>3822.5</v>
      </c>
      <c r="V380" s="149">
        <f t="shared" si="149"/>
        <v>38522.5</v>
      </c>
      <c r="W380" s="150">
        <v>43039</v>
      </c>
      <c r="X380" s="150">
        <v>43405</v>
      </c>
      <c r="Y380" s="151" t="s">
        <v>1020</v>
      </c>
      <c r="Z380" s="152" t="s">
        <v>1113</v>
      </c>
    </row>
    <row r="381" spans="1:27" s="152" customFormat="1" ht="32.1" customHeight="1" x14ac:dyDescent="0.25">
      <c r="A381" s="146">
        <v>373</v>
      </c>
      <c r="B381" s="147" t="s">
        <v>365</v>
      </c>
      <c r="C381" s="147" t="s">
        <v>774</v>
      </c>
      <c r="D381" s="123">
        <v>40000</v>
      </c>
      <c r="E381" s="123">
        <v>40000</v>
      </c>
      <c r="F381" s="123">
        <v>0</v>
      </c>
      <c r="G381" s="123">
        <f t="shared" si="140"/>
        <v>37636</v>
      </c>
      <c r="H381" s="123">
        <f t="shared" si="141"/>
        <v>480000</v>
      </c>
      <c r="I381" s="123">
        <f t="shared" si="142"/>
        <v>28368</v>
      </c>
      <c r="J381" s="123">
        <f t="shared" si="143"/>
        <v>451632</v>
      </c>
      <c r="K381" s="148">
        <f t="shared" si="144"/>
        <v>442.64987499999989</v>
      </c>
      <c r="L381" s="123">
        <v>0</v>
      </c>
      <c r="M381" s="123">
        <f t="shared" si="145"/>
        <v>1148</v>
      </c>
      <c r="N381" s="123">
        <f t="shared" si="126"/>
        <v>2839.9999999999995</v>
      </c>
      <c r="O381" s="123">
        <f t="shared" si="152"/>
        <v>440.00000000000006</v>
      </c>
      <c r="P381" s="123">
        <f t="shared" si="151"/>
        <v>1216</v>
      </c>
      <c r="Q381" s="123">
        <f t="shared" si="128"/>
        <v>2836</v>
      </c>
      <c r="R381" s="123">
        <v>0</v>
      </c>
      <c r="S381" s="123">
        <f t="shared" si="146"/>
        <v>2364</v>
      </c>
      <c r="T381" s="123">
        <f t="shared" si="147"/>
        <v>2806.6498750000001</v>
      </c>
      <c r="U381" s="123">
        <f t="shared" si="148"/>
        <v>6116</v>
      </c>
      <c r="V381" s="149">
        <f t="shared" si="149"/>
        <v>37193.350124999997</v>
      </c>
      <c r="W381" s="150">
        <v>42855</v>
      </c>
      <c r="X381" s="150">
        <v>43220</v>
      </c>
      <c r="Y381" s="151" t="s">
        <v>725</v>
      </c>
      <c r="Z381" s="152" t="s">
        <v>1113</v>
      </c>
    </row>
    <row r="382" spans="1:27" s="152" customFormat="1" ht="32.1" customHeight="1" x14ac:dyDescent="0.25">
      <c r="A382" s="146">
        <v>374</v>
      </c>
      <c r="B382" s="147" t="s">
        <v>129</v>
      </c>
      <c r="C382" s="147" t="s">
        <v>28</v>
      </c>
      <c r="D382" s="123">
        <v>25000</v>
      </c>
      <c r="E382" s="123">
        <v>25000</v>
      </c>
      <c r="F382" s="123">
        <v>15000</v>
      </c>
      <c r="G382" s="123">
        <f t="shared" si="140"/>
        <v>23522.5</v>
      </c>
      <c r="H382" s="123">
        <f t="shared" si="141"/>
        <v>300000</v>
      </c>
      <c r="I382" s="123">
        <f t="shared" si="142"/>
        <v>17730</v>
      </c>
      <c r="J382" s="123">
        <f t="shared" si="143"/>
        <v>282270</v>
      </c>
      <c r="K382" s="148">
        <f t="shared" si="144"/>
        <v>0</v>
      </c>
      <c r="L382" s="123">
        <v>0</v>
      </c>
      <c r="M382" s="123">
        <f t="shared" si="145"/>
        <v>717.5</v>
      </c>
      <c r="N382" s="123">
        <f t="shared" si="126"/>
        <v>1774.9999999999998</v>
      </c>
      <c r="O382" s="123">
        <f t="shared" si="152"/>
        <v>275</v>
      </c>
      <c r="P382" s="123">
        <f t="shared" si="151"/>
        <v>760</v>
      </c>
      <c r="Q382" s="123">
        <f t="shared" si="128"/>
        <v>1772.5000000000002</v>
      </c>
      <c r="R382" s="123">
        <v>0</v>
      </c>
      <c r="S382" s="123">
        <f t="shared" si="146"/>
        <v>1477.5</v>
      </c>
      <c r="T382" s="123">
        <f t="shared" si="147"/>
        <v>1477.5</v>
      </c>
      <c r="U382" s="123">
        <f t="shared" si="148"/>
        <v>3822.5</v>
      </c>
      <c r="V382" s="149">
        <f t="shared" si="149"/>
        <v>38522.5</v>
      </c>
      <c r="W382" s="150">
        <v>42826</v>
      </c>
      <c r="X382" s="150">
        <v>43191</v>
      </c>
      <c r="Y382" s="151" t="s">
        <v>673</v>
      </c>
      <c r="Z382" s="152" t="s">
        <v>1113</v>
      </c>
    </row>
    <row r="383" spans="1:27" s="152" customFormat="1" ht="32.1" customHeight="1" x14ac:dyDescent="0.25">
      <c r="A383" s="146">
        <v>375</v>
      </c>
      <c r="B383" s="147" t="s">
        <v>747</v>
      </c>
      <c r="C383" s="147" t="s">
        <v>55</v>
      </c>
      <c r="D383" s="123">
        <v>25000</v>
      </c>
      <c r="E383" s="123">
        <v>25000</v>
      </c>
      <c r="F383" s="123">
        <v>15000</v>
      </c>
      <c r="G383" s="123">
        <f t="shared" si="140"/>
        <v>22508.880000000001</v>
      </c>
      <c r="H383" s="123">
        <f t="shared" si="141"/>
        <v>300000</v>
      </c>
      <c r="I383" s="123">
        <f t="shared" si="142"/>
        <v>29893.439999999999</v>
      </c>
      <c r="J383" s="123">
        <f t="shared" si="143"/>
        <v>270106.56</v>
      </c>
      <c r="K383" s="148">
        <f t="shared" si="144"/>
        <v>0</v>
      </c>
      <c r="L383" s="123">
        <v>0</v>
      </c>
      <c r="M383" s="123">
        <f t="shared" si="145"/>
        <v>717.5</v>
      </c>
      <c r="N383" s="123">
        <f t="shared" si="126"/>
        <v>1774.9999999999998</v>
      </c>
      <c r="O383" s="123">
        <f t="shared" si="152"/>
        <v>275</v>
      </c>
      <c r="P383" s="123">
        <f t="shared" si="151"/>
        <v>760</v>
      </c>
      <c r="Q383" s="123">
        <f t="shared" si="128"/>
        <v>1772.5000000000002</v>
      </c>
      <c r="R383" s="123">
        <v>1013.62</v>
      </c>
      <c r="S383" s="123">
        <f t="shared" si="146"/>
        <v>2491.12</v>
      </c>
      <c r="T383" s="123">
        <f t="shared" si="147"/>
        <v>2491.12</v>
      </c>
      <c r="U383" s="123">
        <f t="shared" si="148"/>
        <v>3822.5</v>
      </c>
      <c r="V383" s="149">
        <f t="shared" si="149"/>
        <v>37508.880000000005</v>
      </c>
      <c r="W383" s="150">
        <v>42840</v>
      </c>
      <c r="X383" s="150">
        <v>43205</v>
      </c>
      <c r="Y383" s="151" t="s">
        <v>765</v>
      </c>
      <c r="Z383" s="152" t="s">
        <v>1113</v>
      </c>
    </row>
    <row r="384" spans="1:27" s="152" customFormat="1" ht="32.1" customHeight="1" x14ac:dyDescent="0.25">
      <c r="A384" s="146">
        <v>376</v>
      </c>
      <c r="B384" s="147" t="s">
        <v>234</v>
      </c>
      <c r="C384" s="147" t="s">
        <v>235</v>
      </c>
      <c r="D384" s="123">
        <v>30000</v>
      </c>
      <c r="E384" s="123">
        <v>30000</v>
      </c>
      <c r="F384" s="123">
        <v>20000</v>
      </c>
      <c r="G384" s="123">
        <f t="shared" si="140"/>
        <v>28227</v>
      </c>
      <c r="H384" s="123">
        <f t="shared" si="141"/>
        <v>360000</v>
      </c>
      <c r="I384" s="123">
        <f t="shared" si="142"/>
        <v>21276</v>
      </c>
      <c r="J384" s="123">
        <f t="shared" si="143"/>
        <v>338724</v>
      </c>
      <c r="K384" s="148">
        <f t="shared" si="144"/>
        <v>0</v>
      </c>
      <c r="L384" s="123">
        <v>0</v>
      </c>
      <c r="M384" s="123">
        <f t="shared" si="145"/>
        <v>861</v>
      </c>
      <c r="N384" s="123">
        <f t="shared" si="126"/>
        <v>2130</v>
      </c>
      <c r="O384" s="123">
        <f t="shared" si="152"/>
        <v>330.00000000000006</v>
      </c>
      <c r="P384" s="123">
        <f t="shared" si="151"/>
        <v>912</v>
      </c>
      <c r="Q384" s="123">
        <f t="shared" si="128"/>
        <v>2127</v>
      </c>
      <c r="R384" s="123">
        <v>0</v>
      </c>
      <c r="S384" s="123">
        <f t="shared" si="146"/>
        <v>1773</v>
      </c>
      <c r="T384" s="123">
        <f t="shared" si="147"/>
        <v>1773</v>
      </c>
      <c r="U384" s="123">
        <f t="shared" si="148"/>
        <v>4587</v>
      </c>
      <c r="V384" s="149">
        <f t="shared" si="149"/>
        <v>48227</v>
      </c>
      <c r="W384" s="150">
        <v>42962</v>
      </c>
      <c r="X384" s="150">
        <v>43327</v>
      </c>
      <c r="Y384" s="151" t="s">
        <v>826</v>
      </c>
      <c r="Z384" s="152" t="s">
        <v>1113</v>
      </c>
    </row>
    <row r="385" spans="1:26" s="152" customFormat="1" ht="32.1" customHeight="1" x14ac:dyDescent="0.25">
      <c r="A385" s="146">
        <v>377</v>
      </c>
      <c r="B385" s="147" t="s">
        <v>406</v>
      </c>
      <c r="C385" s="147" t="s">
        <v>408</v>
      </c>
      <c r="D385" s="123">
        <v>25000</v>
      </c>
      <c r="E385" s="123">
        <v>25000</v>
      </c>
      <c r="F385" s="123">
        <v>15000</v>
      </c>
      <c r="G385" s="123">
        <f t="shared" si="140"/>
        <v>23522.5</v>
      </c>
      <c r="H385" s="123">
        <f t="shared" si="141"/>
        <v>300000</v>
      </c>
      <c r="I385" s="123">
        <f t="shared" si="142"/>
        <v>17730</v>
      </c>
      <c r="J385" s="123">
        <f t="shared" si="143"/>
        <v>282270</v>
      </c>
      <c r="K385" s="148">
        <f t="shared" si="144"/>
        <v>0</v>
      </c>
      <c r="L385" s="123">
        <v>0</v>
      </c>
      <c r="M385" s="123">
        <f t="shared" si="145"/>
        <v>717.5</v>
      </c>
      <c r="N385" s="123">
        <f t="shared" si="126"/>
        <v>1774.9999999999998</v>
      </c>
      <c r="O385" s="123">
        <f t="shared" si="152"/>
        <v>275</v>
      </c>
      <c r="P385" s="123">
        <f t="shared" si="151"/>
        <v>760</v>
      </c>
      <c r="Q385" s="123">
        <f t="shared" si="128"/>
        <v>1772.5000000000002</v>
      </c>
      <c r="R385" s="123">
        <v>0</v>
      </c>
      <c r="S385" s="123">
        <f t="shared" si="146"/>
        <v>1477.5</v>
      </c>
      <c r="T385" s="123">
        <f t="shared" si="147"/>
        <v>1477.5</v>
      </c>
      <c r="U385" s="123">
        <f t="shared" si="148"/>
        <v>3822.5</v>
      </c>
      <c r="V385" s="149">
        <f t="shared" si="149"/>
        <v>38522.5</v>
      </c>
      <c r="W385" s="150">
        <v>42886</v>
      </c>
      <c r="X385" s="150">
        <v>43251</v>
      </c>
      <c r="Y385" s="151" t="s">
        <v>613</v>
      </c>
      <c r="Z385" s="152" t="s">
        <v>1113</v>
      </c>
    </row>
    <row r="386" spans="1:26" s="152" customFormat="1" ht="32.1" customHeight="1" x14ac:dyDescent="0.25">
      <c r="A386" s="146">
        <v>378</v>
      </c>
      <c r="B386" s="147" t="s">
        <v>908</v>
      </c>
      <c r="C386" s="147" t="s">
        <v>315</v>
      </c>
      <c r="D386" s="123">
        <v>27500</v>
      </c>
      <c r="E386" s="123">
        <v>27500</v>
      </c>
      <c r="F386" s="123">
        <v>0</v>
      </c>
      <c r="G386" s="123">
        <f t="shared" si="140"/>
        <v>25874.75</v>
      </c>
      <c r="H386" s="123">
        <f t="shared" si="141"/>
        <v>330000</v>
      </c>
      <c r="I386" s="123">
        <f t="shared" si="142"/>
        <v>19503</v>
      </c>
      <c r="J386" s="123">
        <f t="shared" si="143"/>
        <v>310497</v>
      </c>
      <c r="K386" s="148">
        <f t="shared" si="144"/>
        <v>0</v>
      </c>
      <c r="L386" s="123">
        <v>0</v>
      </c>
      <c r="M386" s="123">
        <f t="shared" si="145"/>
        <v>789.25</v>
      </c>
      <c r="N386" s="123">
        <f t="shared" si="126"/>
        <v>1952.4999999999998</v>
      </c>
      <c r="O386" s="123">
        <f t="shared" si="152"/>
        <v>302.50000000000006</v>
      </c>
      <c r="P386" s="123">
        <f t="shared" si="151"/>
        <v>836</v>
      </c>
      <c r="Q386" s="123">
        <f t="shared" si="128"/>
        <v>1949.7500000000002</v>
      </c>
      <c r="R386" s="123">
        <v>0</v>
      </c>
      <c r="S386" s="123">
        <f t="shared" si="146"/>
        <v>1625.25</v>
      </c>
      <c r="T386" s="123">
        <f t="shared" si="147"/>
        <v>1625.25</v>
      </c>
      <c r="U386" s="123">
        <f t="shared" si="148"/>
        <v>4204.75</v>
      </c>
      <c r="V386" s="149">
        <f t="shared" si="149"/>
        <v>25874.75</v>
      </c>
      <c r="W386" s="150">
        <v>43009</v>
      </c>
      <c r="X386" s="150">
        <v>43374</v>
      </c>
      <c r="Y386" s="151" t="s">
        <v>920</v>
      </c>
      <c r="Z386" s="152" t="s">
        <v>1113</v>
      </c>
    </row>
    <row r="387" spans="1:26" s="152" customFormat="1" ht="32.1" customHeight="1" x14ac:dyDescent="0.25">
      <c r="A387" s="146">
        <v>379</v>
      </c>
      <c r="B387" s="147" t="s">
        <v>184</v>
      </c>
      <c r="C387" s="147" t="s">
        <v>33</v>
      </c>
      <c r="D387" s="123">
        <v>25000</v>
      </c>
      <c r="E387" s="123">
        <v>25000</v>
      </c>
      <c r="F387" s="123">
        <v>15000</v>
      </c>
      <c r="G387" s="123">
        <f t="shared" ref="G387:G404" si="153">D387-S387</f>
        <v>23522.5</v>
      </c>
      <c r="H387" s="123">
        <f t="shared" ref="H387:H404" si="154">D387*12</f>
        <v>300000</v>
      </c>
      <c r="I387" s="123">
        <f t="shared" ref="I387:I404" si="155">S387*12</f>
        <v>17730</v>
      </c>
      <c r="J387" s="123">
        <f t="shared" ref="J387:J404" si="156">H387-I387</f>
        <v>282270</v>
      </c>
      <c r="K387" s="148">
        <f t="shared" ref="K387:K404" si="157">IF(J387 &lt;= 416220, 0, IF(AND(J387  &gt;=  416220.01, J387  &lt;= 624329), ((J387  - 416220.01)/12)*0.15, IF(AND(J387  &gt;= 624329.01, J387  &lt;= 867123), (((J387  - 624329.01)*0.2) + 31216)/12, IF(J387 &gt;=867123.01, (((J387  - 867123.01)*0.25)+79776)/12))))</f>
        <v>0</v>
      </c>
      <c r="L387" s="123">
        <v>0</v>
      </c>
      <c r="M387" s="123">
        <f t="shared" ref="M387:M404" si="158">D387*2.87%</f>
        <v>717.5</v>
      </c>
      <c r="N387" s="123">
        <f t="shared" si="126"/>
        <v>1774.9999999999998</v>
      </c>
      <c r="O387" s="123">
        <f t="shared" si="152"/>
        <v>275</v>
      </c>
      <c r="P387" s="123">
        <f t="shared" si="151"/>
        <v>760</v>
      </c>
      <c r="Q387" s="123">
        <f t="shared" si="128"/>
        <v>1772.5000000000002</v>
      </c>
      <c r="R387" s="123">
        <v>0</v>
      </c>
      <c r="S387" s="123">
        <f t="shared" ref="S387:S404" si="159">+M387+P387+R387</f>
        <v>1477.5</v>
      </c>
      <c r="T387" s="123">
        <f t="shared" ref="T387:T404" si="160">+K387+S387</f>
        <v>1477.5</v>
      </c>
      <c r="U387" s="123">
        <f t="shared" ref="U387:U404" si="161">N387+Q387+O387</f>
        <v>3822.5</v>
      </c>
      <c r="V387" s="149">
        <f t="shared" ref="V387:V404" si="162">D387-T387+F387</f>
        <v>38522.5</v>
      </c>
      <c r="W387" s="150">
        <v>42826</v>
      </c>
      <c r="X387" s="150">
        <v>43191</v>
      </c>
      <c r="Y387" s="151" t="s">
        <v>694</v>
      </c>
      <c r="Z387" s="152" t="s">
        <v>1113</v>
      </c>
    </row>
    <row r="388" spans="1:26" s="152" customFormat="1" ht="32.1" customHeight="1" x14ac:dyDescent="0.25">
      <c r="A388" s="146">
        <v>380</v>
      </c>
      <c r="B388" s="147" t="s">
        <v>971</v>
      </c>
      <c r="C388" s="147" t="s">
        <v>28</v>
      </c>
      <c r="D388" s="123">
        <v>25000</v>
      </c>
      <c r="E388" s="123">
        <v>25000</v>
      </c>
      <c r="F388" s="123">
        <v>15000</v>
      </c>
      <c r="G388" s="123">
        <f t="shared" si="153"/>
        <v>23522.5</v>
      </c>
      <c r="H388" s="123">
        <f t="shared" si="154"/>
        <v>300000</v>
      </c>
      <c r="I388" s="123">
        <f t="shared" si="155"/>
        <v>17730</v>
      </c>
      <c r="J388" s="123">
        <f t="shared" si="156"/>
        <v>282270</v>
      </c>
      <c r="K388" s="148">
        <f t="shared" si="157"/>
        <v>0</v>
      </c>
      <c r="L388" s="123">
        <v>0</v>
      </c>
      <c r="M388" s="123">
        <f t="shared" si="158"/>
        <v>717.5</v>
      </c>
      <c r="N388" s="123">
        <f t="shared" si="126"/>
        <v>1774.9999999999998</v>
      </c>
      <c r="O388" s="123">
        <f t="shared" si="152"/>
        <v>275</v>
      </c>
      <c r="P388" s="123">
        <f t="shared" si="151"/>
        <v>760</v>
      </c>
      <c r="Q388" s="123">
        <f t="shared" si="128"/>
        <v>1772.5000000000002</v>
      </c>
      <c r="R388" s="123">
        <v>0</v>
      </c>
      <c r="S388" s="123">
        <f t="shared" si="159"/>
        <v>1477.5</v>
      </c>
      <c r="T388" s="123">
        <f t="shared" si="160"/>
        <v>1477.5</v>
      </c>
      <c r="U388" s="123">
        <f t="shared" si="161"/>
        <v>3822.5</v>
      </c>
      <c r="V388" s="149">
        <f t="shared" si="162"/>
        <v>38522.5</v>
      </c>
      <c r="W388" s="150">
        <v>43009</v>
      </c>
      <c r="X388" s="150">
        <v>43374</v>
      </c>
      <c r="Y388" s="151" t="s">
        <v>976</v>
      </c>
      <c r="Z388" s="152" t="s">
        <v>1113</v>
      </c>
    </row>
    <row r="389" spans="1:26" s="152" customFormat="1" ht="32.1" customHeight="1" x14ac:dyDescent="0.25">
      <c r="A389" s="146">
        <v>381</v>
      </c>
      <c r="B389" s="147" t="s">
        <v>1086</v>
      </c>
      <c r="C389" s="147" t="s">
        <v>1087</v>
      </c>
      <c r="D389" s="123">
        <v>60000</v>
      </c>
      <c r="E389" s="123">
        <v>60000</v>
      </c>
      <c r="F389" s="123">
        <v>0</v>
      </c>
      <c r="G389" s="123">
        <f t="shared" si="153"/>
        <v>56454</v>
      </c>
      <c r="H389" s="123">
        <f t="shared" si="154"/>
        <v>720000</v>
      </c>
      <c r="I389" s="123">
        <f t="shared" si="155"/>
        <v>42552</v>
      </c>
      <c r="J389" s="123">
        <f t="shared" si="156"/>
        <v>677448</v>
      </c>
      <c r="K389" s="148">
        <f t="shared" si="157"/>
        <v>3486.6498333333329</v>
      </c>
      <c r="L389" s="123">
        <v>0</v>
      </c>
      <c r="M389" s="123">
        <f t="shared" si="158"/>
        <v>1722</v>
      </c>
      <c r="N389" s="123">
        <f t="shared" si="126"/>
        <v>4260</v>
      </c>
      <c r="O389" s="123">
        <f>47304*1.1%</f>
        <v>520.34400000000005</v>
      </c>
      <c r="P389" s="123">
        <f t="shared" si="151"/>
        <v>1824</v>
      </c>
      <c r="Q389" s="123">
        <f t="shared" si="128"/>
        <v>4254</v>
      </c>
      <c r="R389" s="123">
        <v>0</v>
      </c>
      <c r="S389" s="123">
        <f t="shared" si="159"/>
        <v>3546</v>
      </c>
      <c r="T389" s="123">
        <f t="shared" si="160"/>
        <v>7032.6498333333329</v>
      </c>
      <c r="U389" s="123">
        <f t="shared" si="161"/>
        <v>9034.344000000001</v>
      </c>
      <c r="V389" s="149">
        <f t="shared" si="162"/>
        <v>52967.350166666671</v>
      </c>
      <c r="W389" s="150">
        <v>43160</v>
      </c>
      <c r="X389" s="150">
        <v>43525</v>
      </c>
      <c r="Y389" s="151" t="s">
        <v>1088</v>
      </c>
      <c r="Z389" s="152" t="s">
        <v>1113</v>
      </c>
    </row>
    <row r="390" spans="1:26" s="152" customFormat="1" ht="32.1" customHeight="1" x14ac:dyDescent="0.25">
      <c r="A390" s="146">
        <v>382</v>
      </c>
      <c r="B390" s="147" t="s">
        <v>539</v>
      </c>
      <c r="C390" s="147" t="s">
        <v>540</v>
      </c>
      <c r="D390" s="123">
        <v>20000</v>
      </c>
      <c r="E390" s="123">
        <v>20000</v>
      </c>
      <c r="F390" s="123">
        <v>10000</v>
      </c>
      <c r="G390" s="123">
        <f t="shared" si="153"/>
        <v>18818</v>
      </c>
      <c r="H390" s="123">
        <f t="shared" si="154"/>
        <v>240000</v>
      </c>
      <c r="I390" s="123">
        <f t="shared" si="155"/>
        <v>14184</v>
      </c>
      <c r="J390" s="123">
        <f t="shared" si="156"/>
        <v>225816</v>
      </c>
      <c r="K390" s="148">
        <f t="shared" si="157"/>
        <v>0</v>
      </c>
      <c r="L390" s="123">
        <v>0</v>
      </c>
      <c r="M390" s="123">
        <f t="shared" si="158"/>
        <v>574</v>
      </c>
      <c r="N390" s="123">
        <f t="shared" si="126"/>
        <v>1419.9999999999998</v>
      </c>
      <c r="O390" s="123">
        <f>D390*1.1%</f>
        <v>220.00000000000003</v>
      </c>
      <c r="P390" s="123">
        <f t="shared" si="151"/>
        <v>608</v>
      </c>
      <c r="Q390" s="123">
        <f t="shared" si="128"/>
        <v>1418</v>
      </c>
      <c r="R390" s="123">
        <v>0</v>
      </c>
      <c r="S390" s="123">
        <f t="shared" si="159"/>
        <v>1182</v>
      </c>
      <c r="T390" s="123">
        <f t="shared" si="160"/>
        <v>1182</v>
      </c>
      <c r="U390" s="123">
        <f t="shared" si="161"/>
        <v>3058</v>
      </c>
      <c r="V390" s="149">
        <f t="shared" si="162"/>
        <v>28818</v>
      </c>
      <c r="W390" s="150">
        <v>42826</v>
      </c>
      <c r="X390" s="150">
        <v>43191</v>
      </c>
      <c r="Y390" s="151" t="s">
        <v>547</v>
      </c>
      <c r="Z390" s="152" t="s">
        <v>1113</v>
      </c>
    </row>
    <row r="391" spans="1:26" s="152" customFormat="1" ht="32.1" customHeight="1" x14ac:dyDescent="0.25">
      <c r="A391" s="146">
        <v>383</v>
      </c>
      <c r="B391" s="147" t="s">
        <v>130</v>
      </c>
      <c r="C391" s="147" t="s">
        <v>131</v>
      </c>
      <c r="D391" s="123">
        <v>156000</v>
      </c>
      <c r="E391" s="123">
        <v>156000</v>
      </c>
      <c r="F391" s="123">
        <v>0</v>
      </c>
      <c r="G391" s="123">
        <f t="shared" si="153"/>
        <v>147927.696</v>
      </c>
      <c r="H391" s="123">
        <f t="shared" si="154"/>
        <v>1872000</v>
      </c>
      <c r="I391" s="123">
        <f t="shared" si="155"/>
        <v>96867.648000000001</v>
      </c>
      <c r="J391" s="123">
        <f t="shared" si="156"/>
        <v>1775132.352</v>
      </c>
      <c r="K391" s="148">
        <f t="shared" si="157"/>
        <v>25564.861291666664</v>
      </c>
      <c r="L391" s="123">
        <v>0</v>
      </c>
      <c r="M391" s="123">
        <f t="shared" si="158"/>
        <v>4477.2</v>
      </c>
      <c r="N391" s="123">
        <f t="shared" si="126"/>
        <v>11075.999999999998</v>
      </c>
      <c r="O391" s="123">
        <f>47304*1.1%</f>
        <v>520.34400000000005</v>
      </c>
      <c r="P391" s="123">
        <f>118260*3.04%</f>
        <v>3595.1039999999998</v>
      </c>
      <c r="Q391" s="123">
        <f t="shared" si="128"/>
        <v>11060.400000000001</v>
      </c>
      <c r="R391" s="123">
        <v>0</v>
      </c>
      <c r="S391" s="123">
        <f t="shared" si="159"/>
        <v>8072.3040000000001</v>
      </c>
      <c r="T391" s="123">
        <f t="shared" si="160"/>
        <v>33637.165291666664</v>
      </c>
      <c r="U391" s="123">
        <f t="shared" si="161"/>
        <v>22656.744000000002</v>
      </c>
      <c r="V391" s="149">
        <f t="shared" si="162"/>
        <v>122362.83470833334</v>
      </c>
      <c r="W391" s="150">
        <v>43009</v>
      </c>
      <c r="X391" s="150">
        <v>43313</v>
      </c>
      <c r="Y391" s="151" t="s">
        <v>1028</v>
      </c>
      <c r="Z391" s="152" t="s">
        <v>1113</v>
      </c>
    </row>
    <row r="392" spans="1:26" s="152" customFormat="1" ht="32.1" customHeight="1" x14ac:dyDescent="0.25">
      <c r="A392" s="146">
        <v>384</v>
      </c>
      <c r="B392" s="147" t="s">
        <v>434</v>
      </c>
      <c r="C392" s="147" t="s">
        <v>55</v>
      </c>
      <c r="D392" s="123">
        <v>25000</v>
      </c>
      <c r="E392" s="123">
        <v>25000</v>
      </c>
      <c r="F392" s="123">
        <v>15000</v>
      </c>
      <c r="G392" s="123">
        <f t="shared" si="153"/>
        <v>22508.880000000001</v>
      </c>
      <c r="H392" s="123">
        <f t="shared" si="154"/>
        <v>300000</v>
      </c>
      <c r="I392" s="123">
        <f t="shared" si="155"/>
        <v>29893.439999999999</v>
      </c>
      <c r="J392" s="123">
        <f t="shared" si="156"/>
        <v>270106.56</v>
      </c>
      <c r="K392" s="148">
        <f t="shared" si="157"/>
        <v>0</v>
      </c>
      <c r="L392" s="123">
        <v>0</v>
      </c>
      <c r="M392" s="123">
        <f t="shared" si="158"/>
        <v>717.5</v>
      </c>
      <c r="N392" s="123">
        <f t="shared" si="126"/>
        <v>1774.9999999999998</v>
      </c>
      <c r="O392" s="123">
        <f>D392*1.1%</f>
        <v>275</v>
      </c>
      <c r="P392" s="123">
        <f t="shared" ref="P392:P422" si="163">D392*3.04%</f>
        <v>760</v>
      </c>
      <c r="Q392" s="123">
        <f t="shared" si="128"/>
        <v>1772.5000000000002</v>
      </c>
      <c r="R392" s="123">
        <v>1013.62</v>
      </c>
      <c r="S392" s="123">
        <f t="shared" si="159"/>
        <v>2491.12</v>
      </c>
      <c r="T392" s="123">
        <f t="shared" si="160"/>
        <v>2491.12</v>
      </c>
      <c r="U392" s="123">
        <f t="shared" si="161"/>
        <v>3822.5</v>
      </c>
      <c r="V392" s="149">
        <f t="shared" si="162"/>
        <v>37508.880000000005</v>
      </c>
      <c r="W392" s="150">
        <v>43131</v>
      </c>
      <c r="X392" s="150">
        <v>43496</v>
      </c>
      <c r="Y392" s="151" t="s">
        <v>1066</v>
      </c>
      <c r="Z392" s="152" t="s">
        <v>1113</v>
      </c>
    </row>
    <row r="393" spans="1:26" s="152" customFormat="1" ht="32.1" customHeight="1" x14ac:dyDescent="0.25">
      <c r="A393" s="146">
        <v>385</v>
      </c>
      <c r="B393" s="147" t="s">
        <v>132</v>
      </c>
      <c r="C393" s="147" t="s">
        <v>57</v>
      </c>
      <c r="D393" s="123">
        <v>33000</v>
      </c>
      <c r="E393" s="123">
        <v>33000</v>
      </c>
      <c r="F393" s="123">
        <v>15000</v>
      </c>
      <c r="G393" s="123">
        <f t="shared" si="153"/>
        <v>31049.7</v>
      </c>
      <c r="H393" s="123">
        <f t="shared" si="154"/>
        <v>396000</v>
      </c>
      <c r="I393" s="123">
        <f t="shared" si="155"/>
        <v>23403.600000000002</v>
      </c>
      <c r="J393" s="123">
        <f t="shared" si="156"/>
        <v>372596.4</v>
      </c>
      <c r="K393" s="148">
        <f t="shared" si="157"/>
        <v>0</v>
      </c>
      <c r="L393" s="123">
        <v>0</v>
      </c>
      <c r="M393" s="123">
        <f t="shared" si="158"/>
        <v>947.1</v>
      </c>
      <c r="N393" s="123">
        <f t="shared" ref="N393:N442" si="164">D393*7.1%</f>
        <v>2343</v>
      </c>
      <c r="O393" s="123">
        <f>D393*1.1%</f>
        <v>363.00000000000006</v>
      </c>
      <c r="P393" s="123">
        <f t="shared" si="163"/>
        <v>1003.2</v>
      </c>
      <c r="Q393" s="123">
        <f t="shared" ref="Q393:Q442" si="165">D393*7.09%</f>
        <v>2339.7000000000003</v>
      </c>
      <c r="R393" s="123">
        <v>0</v>
      </c>
      <c r="S393" s="123">
        <f t="shared" si="159"/>
        <v>1950.3000000000002</v>
      </c>
      <c r="T393" s="123">
        <f t="shared" si="160"/>
        <v>1950.3000000000002</v>
      </c>
      <c r="U393" s="123">
        <f t="shared" si="161"/>
        <v>5045.7000000000007</v>
      </c>
      <c r="V393" s="149">
        <f t="shared" si="162"/>
        <v>46049.7</v>
      </c>
      <c r="W393" s="150">
        <v>43009</v>
      </c>
      <c r="X393" s="150">
        <v>43313</v>
      </c>
      <c r="Y393" s="151" t="s">
        <v>1036</v>
      </c>
      <c r="Z393" s="152" t="s">
        <v>1113</v>
      </c>
    </row>
    <row r="394" spans="1:26" s="152" customFormat="1" ht="32.1" customHeight="1" x14ac:dyDescent="0.25">
      <c r="A394" s="146">
        <v>386</v>
      </c>
      <c r="B394" s="147" t="s">
        <v>277</v>
      </c>
      <c r="C394" s="147" t="s">
        <v>734</v>
      </c>
      <c r="D394" s="123">
        <v>30000</v>
      </c>
      <c r="E394" s="123">
        <v>30000</v>
      </c>
      <c r="F394" s="123">
        <v>20000</v>
      </c>
      <c r="G394" s="123">
        <f t="shared" si="153"/>
        <v>28227</v>
      </c>
      <c r="H394" s="123">
        <f t="shared" si="154"/>
        <v>360000</v>
      </c>
      <c r="I394" s="123">
        <f t="shared" si="155"/>
        <v>21276</v>
      </c>
      <c r="J394" s="123">
        <f t="shared" si="156"/>
        <v>338724</v>
      </c>
      <c r="K394" s="148">
        <f t="shared" si="157"/>
        <v>0</v>
      </c>
      <c r="L394" s="123">
        <v>0</v>
      </c>
      <c r="M394" s="123">
        <f t="shared" si="158"/>
        <v>861</v>
      </c>
      <c r="N394" s="123">
        <f t="shared" si="164"/>
        <v>2130</v>
      </c>
      <c r="O394" s="123">
        <f>D394*1.1%</f>
        <v>330.00000000000006</v>
      </c>
      <c r="P394" s="123">
        <f t="shared" si="163"/>
        <v>912</v>
      </c>
      <c r="Q394" s="123">
        <f t="shared" si="165"/>
        <v>2127</v>
      </c>
      <c r="R394" s="123">
        <v>0</v>
      </c>
      <c r="S394" s="123">
        <f t="shared" si="159"/>
        <v>1773</v>
      </c>
      <c r="T394" s="123">
        <f t="shared" si="160"/>
        <v>1773</v>
      </c>
      <c r="U394" s="123">
        <f t="shared" si="161"/>
        <v>4587</v>
      </c>
      <c r="V394" s="149">
        <f t="shared" si="162"/>
        <v>48227</v>
      </c>
      <c r="W394" s="150">
        <v>42916</v>
      </c>
      <c r="X394" s="150">
        <v>43281</v>
      </c>
      <c r="Y394" s="151" t="s">
        <v>735</v>
      </c>
      <c r="Z394" s="152" t="s">
        <v>1113</v>
      </c>
    </row>
    <row r="395" spans="1:26" s="152" customFormat="1" ht="32.1" customHeight="1" x14ac:dyDescent="0.25">
      <c r="A395" s="146">
        <v>387</v>
      </c>
      <c r="B395" s="147" t="s">
        <v>423</v>
      </c>
      <c r="C395" s="147" t="s">
        <v>40</v>
      </c>
      <c r="D395" s="123">
        <v>25000</v>
      </c>
      <c r="E395" s="123">
        <v>25000</v>
      </c>
      <c r="F395" s="123">
        <v>15000</v>
      </c>
      <c r="G395" s="123">
        <f t="shared" si="153"/>
        <v>23522.5</v>
      </c>
      <c r="H395" s="123">
        <f t="shared" si="154"/>
        <v>300000</v>
      </c>
      <c r="I395" s="123">
        <f t="shared" si="155"/>
        <v>17730</v>
      </c>
      <c r="J395" s="123">
        <f t="shared" si="156"/>
        <v>282270</v>
      </c>
      <c r="K395" s="148">
        <f t="shared" si="157"/>
        <v>0</v>
      </c>
      <c r="L395" s="123">
        <v>0</v>
      </c>
      <c r="M395" s="123">
        <f t="shared" si="158"/>
        <v>717.5</v>
      </c>
      <c r="N395" s="123">
        <f t="shared" si="164"/>
        <v>1774.9999999999998</v>
      </c>
      <c r="O395" s="123">
        <f>D395*1.1%</f>
        <v>275</v>
      </c>
      <c r="P395" s="123">
        <f t="shared" si="163"/>
        <v>760</v>
      </c>
      <c r="Q395" s="123">
        <f t="shared" si="165"/>
        <v>1772.5000000000002</v>
      </c>
      <c r="R395" s="123">
        <v>0</v>
      </c>
      <c r="S395" s="123">
        <f t="shared" si="159"/>
        <v>1477.5</v>
      </c>
      <c r="T395" s="123">
        <f t="shared" si="160"/>
        <v>1477.5</v>
      </c>
      <c r="U395" s="123">
        <f t="shared" si="161"/>
        <v>3822.5</v>
      </c>
      <c r="V395" s="149">
        <f t="shared" si="162"/>
        <v>38522.5</v>
      </c>
      <c r="W395" s="150">
        <v>43083</v>
      </c>
      <c r="X395" s="150">
        <v>43449</v>
      </c>
      <c r="Y395" s="151" t="s">
        <v>980</v>
      </c>
      <c r="Z395" s="152" t="s">
        <v>1113</v>
      </c>
    </row>
    <row r="396" spans="1:26" s="152" customFormat="1" ht="32.1" customHeight="1" x14ac:dyDescent="0.25">
      <c r="A396" s="146">
        <v>388</v>
      </c>
      <c r="B396" s="147" t="s">
        <v>424</v>
      </c>
      <c r="C396" s="147" t="s">
        <v>425</v>
      </c>
      <c r="D396" s="123">
        <v>55000</v>
      </c>
      <c r="E396" s="123">
        <v>55000</v>
      </c>
      <c r="F396" s="123">
        <v>20000</v>
      </c>
      <c r="G396" s="123">
        <f t="shared" si="153"/>
        <v>51749.5</v>
      </c>
      <c r="H396" s="123">
        <f t="shared" si="154"/>
        <v>660000</v>
      </c>
      <c r="I396" s="123">
        <f t="shared" si="155"/>
        <v>39006</v>
      </c>
      <c r="J396" s="123">
        <f t="shared" si="156"/>
        <v>620994</v>
      </c>
      <c r="K396" s="148">
        <f t="shared" si="157"/>
        <v>2559.6748749999997</v>
      </c>
      <c r="L396" s="123">
        <v>0</v>
      </c>
      <c r="M396" s="123">
        <f t="shared" si="158"/>
        <v>1578.5</v>
      </c>
      <c r="N396" s="123">
        <f t="shared" si="164"/>
        <v>3904.9999999999995</v>
      </c>
      <c r="O396" s="123">
        <f>47304*1.1%</f>
        <v>520.34400000000005</v>
      </c>
      <c r="P396" s="123">
        <f t="shared" si="163"/>
        <v>1672</v>
      </c>
      <c r="Q396" s="123">
        <f t="shared" si="165"/>
        <v>3899.5000000000005</v>
      </c>
      <c r="R396" s="123">
        <v>0</v>
      </c>
      <c r="S396" s="123">
        <f t="shared" si="159"/>
        <v>3250.5</v>
      </c>
      <c r="T396" s="123">
        <f t="shared" si="160"/>
        <v>5810.1748749999997</v>
      </c>
      <c r="U396" s="123">
        <f t="shared" si="161"/>
        <v>8324.844000000001</v>
      </c>
      <c r="V396" s="149">
        <f t="shared" si="162"/>
        <v>69189.825125000003</v>
      </c>
      <c r="W396" s="150">
        <v>42886</v>
      </c>
      <c r="X396" s="150">
        <v>43251</v>
      </c>
      <c r="Y396" s="151" t="s">
        <v>720</v>
      </c>
      <c r="Z396" s="152" t="s">
        <v>1113</v>
      </c>
    </row>
    <row r="397" spans="1:26" s="152" customFormat="1" ht="32.1" customHeight="1" x14ac:dyDescent="0.25">
      <c r="A397" s="146">
        <v>389</v>
      </c>
      <c r="B397" s="147" t="s">
        <v>198</v>
      </c>
      <c r="C397" s="147" t="s">
        <v>28</v>
      </c>
      <c r="D397" s="123">
        <v>25000</v>
      </c>
      <c r="E397" s="123">
        <v>25000</v>
      </c>
      <c r="F397" s="123">
        <v>15000</v>
      </c>
      <c r="G397" s="123">
        <f t="shared" si="153"/>
        <v>23522.5</v>
      </c>
      <c r="H397" s="123">
        <f t="shared" si="154"/>
        <v>300000</v>
      </c>
      <c r="I397" s="123">
        <f t="shared" si="155"/>
        <v>17730</v>
      </c>
      <c r="J397" s="123">
        <f t="shared" si="156"/>
        <v>282270</v>
      </c>
      <c r="K397" s="148">
        <f t="shared" si="157"/>
        <v>0</v>
      </c>
      <c r="L397" s="123">
        <v>0</v>
      </c>
      <c r="M397" s="123">
        <f t="shared" si="158"/>
        <v>717.5</v>
      </c>
      <c r="N397" s="123">
        <f t="shared" si="164"/>
        <v>1774.9999999999998</v>
      </c>
      <c r="O397" s="123">
        <f>D397*1.1%</f>
        <v>275</v>
      </c>
      <c r="P397" s="123">
        <f t="shared" si="163"/>
        <v>760</v>
      </c>
      <c r="Q397" s="123">
        <f t="shared" si="165"/>
        <v>1772.5000000000002</v>
      </c>
      <c r="R397" s="123">
        <v>0</v>
      </c>
      <c r="S397" s="123">
        <f t="shared" si="159"/>
        <v>1477.5</v>
      </c>
      <c r="T397" s="123">
        <f t="shared" si="160"/>
        <v>1477.5</v>
      </c>
      <c r="U397" s="123">
        <f t="shared" si="161"/>
        <v>3822.5</v>
      </c>
      <c r="V397" s="149">
        <f t="shared" si="162"/>
        <v>38522.5</v>
      </c>
      <c r="W397" s="150">
        <v>42826</v>
      </c>
      <c r="X397" s="150">
        <v>43191</v>
      </c>
      <c r="Y397" s="151" t="s">
        <v>687</v>
      </c>
      <c r="Z397" s="152" t="s">
        <v>1113</v>
      </c>
    </row>
    <row r="398" spans="1:26" s="152" customFormat="1" ht="32.1" customHeight="1" x14ac:dyDescent="0.25">
      <c r="A398" s="146">
        <v>390</v>
      </c>
      <c r="B398" s="147" t="s">
        <v>430</v>
      </c>
      <c r="C398" s="147" t="s">
        <v>409</v>
      </c>
      <c r="D398" s="123">
        <v>25000</v>
      </c>
      <c r="E398" s="123">
        <v>25000</v>
      </c>
      <c r="F398" s="123">
        <v>15000</v>
      </c>
      <c r="G398" s="123">
        <f t="shared" si="153"/>
        <v>23522.5</v>
      </c>
      <c r="H398" s="123">
        <f t="shared" si="154"/>
        <v>300000</v>
      </c>
      <c r="I398" s="123">
        <f t="shared" si="155"/>
        <v>17730</v>
      </c>
      <c r="J398" s="123">
        <f t="shared" si="156"/>
        <v>282270</v>
      </c>
      <c r="K398" s="148">
        <f t="shared" si="157"/>
        <v>0</v>
      </c>
      <c r="L398" s="123">
        <v>0</v>
      </c>
      <c r="M398" s="123">
        <f t="shared" si="158"/>
        <v>717.5</v>
      </c>
      <c r="N398" s="123">
        <f t="shared" si="164"/>
        <v>1774.9999999999998</v>
      </c>
      <c r="O398" s="123">
        <f>D398*1.1%</f>
        <v>275</v>
      </c>
      <c r="P398" s="123">
        <f t="shared" si="163"/>
        <v>760</v>
      </c>
      <c r="Q398" s="123">
        <f t="shared" si="165"/>
        <v>1772.5000000000002</v>
      </c>
      <c r="R398" s="123">
        <v>0</v>
      </c>
      <c r="S398" s="123">
        <f t="shared" si="159"/>
        <v>1477.5</v>
      </c>
      <c r="T398" s="123">
        <f t="shared" si="160"/>
        <v>1477.5</v>
      </c>
      <c r="U398" s="123">
        <f t="shared" si="161"/>
        <v>3822.5</v>
      </c>
      <c r="V398" s="149">
        <f t="shared" si="162"/>
        <v>38522.5</v>
      </c>
      <c r="W398" s="150">
        <v>42947</v>
      </c>
      <c r="X398" s="150">
        <v>43312</v>
      </c>
      <c r="Y398" s="151" t="s">
        <v>837</v>
      </c>
      <c r="Z398" s="152" t="s">
        <v>1113</v>
      </c>
    </row>
    <row r="399" spans="1:26" s="152" customFormat="1" ht="32.1" customHeight="1" x14ac:dyDescent="0.25">
      <c r="A399" s="146">
        <v>391</v>
      </c>
      <c r="B399" s="147" t="s">
        <v>426</v>
      </c>
      <c r="C399" s="147" t="s">
        <v>924</v>
      </c>
      <c r="D399" s="123">
        <v>45000</v>
      </c>
      <c r="E399" s="123">
        <v>45000</v>
      </c>
      <c r="F399" s="123">
        <v>0</v>
      </c>
      <c r="G399" s="123">
        <f t="shared" si="153"/>
        <v>42340.5</v>
      </c>
      <c r="H399" s="123">
        <f t="shared" si="154"/>
        <v>540000</v>
      </c>
      <c r="I399" s="123">
        <f t="shared" si="155"/>
        <v>31914</v>
      </c>
      <c r="J399" s="123">
        <f t="shared" si="156"/>
        <v>508086</v>
      </c>
      <c r="K399" s="148">
        <f t="shared" si="157"/>
        <v>1148.3248749999998</v>
      </c>
      <c r="L399" s="123">
        <v>0</v>
      </c>
      <c r="M399" s="123">
        <f t="shared" si="158"/>
        <v>1291.5</v>
      </c>
      <c r="N399" s="123">
        <f t="shared" si="164"/>
        <v>3194.9999999999995</v>
      </c>
      <c r="O399" s="123">
        <f>D399*1.1%</f>
        <v>495.00000000000006</v>
      </c>
      <c r="P399" s="123">
        <f t="shared" si="163"/>
        <v>1368</v>
      </c>
      <c r="Q399" s="123">
        <f t="shared" si="165"/>
        <v>3190.5</v>
      </c>
      <c r="R399" s="123">
        <v>0</v>
      </c>
      <c r="S399" s="123">
        <f t="shared" si="159"/>
        <v>2659.5</v>
      </c>
      <c r="T399" s="123">
        <f t="shared" si="160"/>
        <v>3807.8248749999998</v>
      </c>
      <c r="U399" s="123">
        <f t="shared" si="161"/>
        <v>6880.5</v>
      </c>
      <c r="V399" s="149">
        <f t="shared" si="162"/>
        <v>41192.175125000002</v>
      </c>
      <c r="W399" s="150">
        <v>42950</v>
      </c>
      <c r="X399" s="150">
        <v>43315</v>
      </c>
      <c r="Y399" s="151" t="s">
        <v>925</v>
      </c>
      <c r="Z399" s="152" t="s">
        <v>1113</v>
      </c>
    </row>
    <row r="400" spans="1:26" s="152" customFormat="1" ht="32.1" customHeight="1" x14ac:dyDescent="0.25">
      <c r="A400" s="146">
        <v>392</v>
      </c>
      <c r="B400" s="147" t="s">
        <v>797</v>
      </c>
      <c r="C400" s="147" t="s">
        <v>540</v>
      </c>
      <c r="D400" s="123">
        <v>20000</v>
      </c>
      <c r="E400" s="123">
        <v>20000</v>
      </c>
      <c r="F400" s="123">
        <v>10000</v>
      </c>
      <c r="G400" s="123">
        <f t="shared" si="153"/>
        <v>18818</v>
      </c>
      <c r="H400" s="123">
        <f t="shared" si="154"/>
        <v>240000</v>
      </c>
      <c r="I400" s="123">
        <f t="shared" si="155"/>
        <v>14184</v>
      </c>
      <c r="J400" s="123">
        <f t="shared" si="156"/>
        <v>225816</v>
      </c>
      <c r="K400" s="148">
        <f t="shared" si="157"/>
        <v>0</v>
      </c>
      <c r="L400" s="123">
        <v>0</v>
      </c>
      <c r="M400" s="123">
        <f t="shared" si="158"/>
        <v>574</v>
      </c>
      <c r="N400" s="123">
        <f t="shared" si="164"/>
        <v>1419.9999999999998</v>
      </c>
      <c r="O400" s="123">
        <f>D400*1.1%</f>
        <v>220.00000000000003</v>
      </c>
      <c r="P400" s="123">
        <f t="shared" si="163"/>
        <v>608</v>
      </c>
      <c r="Q400" s="123">
        <f t="shared" si="165"/>
        <v>1418</v>
      </c>
      <c r="R400" s="123">
        <v>0</v>
      </c>
      <c r="S400" s="123">
        <f t="shared" si="159"/>
        <v>1182</v>
      </c>
      <c r="T400" s="123">
        <f t="shared" si="160"/>
        <v>1182</v>
      </c>
      <c r="U400" s="123">
        <f t="shared" si="161"/>
        <v>3058</v>
      </c>
      <c r="V400" s="149">
        <f t="shared" si="162"/>
        <v>28818</v>
      </c>
      <c r="W400" s="150">
        <v>42871</v>
      </c>
      <c r="X400" s="150">
        <v>43236</v>
      </c>
      <c r="Y400" s="151" t="s">
        <v>810</v>
      </c>
      <c r="Z400" s="152" t="s">
        <v>1113</v>
      </c>
    </row>
    <row r="401" spans="1:26" s="152" customFormat="1" ht="32.1" customHeight="1" x14ac:dyDescent="0.25">
      <c r="A401" s="146">
        <v>393</v>
      </c>
      <c r="B401" s="147" t="s">
        <v>133</v>
      </c>
      <c r="C401" s="147" t="s">
        <v>131</v>
      </c>
      <c r="D401" s="123">
        <v>90000</v>
      </c>
      <c r="E401" s="123">
        <v>90000</v>
      </c>
      <c r="F401" s="123">
        <v>0</v>
      </c>
      <c r="G401" s="123">
        <f t="shared" si="153"/>
        <v>84681</v>
      </c>
      <c r="H401" s="123">
        <f t="shared" si="154"/>
        <v>1080000</v>
      </c>
      <c r="I401" s="123">
        <f t="shared" si="155"/>
        <v>63828</v>
      </c>
      <c r="J401" s="123">
        <f t="shared" si="156"/>
        <v>1016172</v>
      </c>
      <c r="K401" s="148">
        <f t="shared" si="157"/>
        <v>9753.1872916666671</v>
      </c>
      <c r="L401" s="123">
        <v>0</v>
      </c>
      <c r="M401" s="123">
        <f t="shared" si="158"/>
        <v>2583</v>
      </c>
      <c r="N401" s="123">
        <f t="shared" si="164"/>
        <v>6389.9999999999991</v>
      </c>
      <c r="O401" s="123">
        <f>47304*1.1%</f>
        <v>520.34400000000005</v>
      </c>
      <c r="P401" s="123">
        <f t="shared" si="163"/>
        <v>2736</v>
      </c>
      <c r="Q401" s="123">
        <f t="shared" si="165"/>
        <v>6381</v>
      </c>
      <c r="R401" s="123">
        <v>0</v>
      </c>
      <c r="S401" s="123">
        <f t="shared" si="159"/>
        <v>5319</v>
      </c>
      <c r="T401" s="123">
        <f t="shared" si="160"/>
        <v>15072.187291666667</v>
      </c>
      <c r="U401" s="123">
        <f t="shared" si="161"/>
        <v>13291.344000000001</v>
      </c>
      <c r="V401" s="149">
        <f t="shared" si="162"/>
        <v>74927.812708333338</v>
      </c>
      <c r="W401" s="150">
        <v>43132</v>
      </c>
      <c r="X401" s="150">
        <v>43313</v>
      </c>
      <c r="Y401" s="151" t="s">
        <v>1067</v>
      </c>
      <c r="Z401" s="152" t="s">
        <v>1113</v>
      </c>
    </row>
    <row r="402" spans="1:26" s="152" customFormat="1" ht="32.1" customHeight="1" x14ac:dyDescent="0.25">
      <c r="A402" s="146">
        <v>394</v>
      </c>
      <c r="B402" s="147" t="s">
        <v>588</v>
      </c>
      <c r="C402" s="147" t="s">
        <v>55</v>
      </c>
      <c r="D402" s="123">
        <v>25000</v>
      </c>
      <c r="E402" s="123">
        <v>25000</v>
      </c>
      <c r="F402" s="123">
        <v>15000</v>
      </c>
      <c r="G402" s="123">
        <f t="shared" si="153"/>
        <v>23522.5</v>
      </c>
      <c r="H402" s="123">
        <f t="shared" si="154"/>
        <v>300000</v>
      </c>
      <c r="I402" s="123">
        <f t="shared" si="155"/>
        <v>17730</v>
      </c>
      <c r="J402" s="123">
        <f t="shared" si="156"/>
        <v>282270</v>
      </c>
      <c r="K402" s="148">
        <f t="shared" si="157"/>
        <v>0</v>
      </c>
      <c r="L402" s="123">
        <v>0</v>
      </c>
      <c r="M402" s="123">
        <f t="shared" si="158"/>
        <v>717.5</v>
      </c>
      <c r="N402" s="123">
        <f t="shared" si="164"/>
        <v>1774.9999999999998</v>
      </c>
      <c r="O402" s="123">
        <f t="shared" ref="O402:O408" si="166">D402*1.1%</f>
        <v>275</v>
      </c>
      <c r="P402" s="123">
        <f t="shared" si="163"/>
        <v>760</v>
      </c>
      <c r="Q402" s="123">
        <f t="shared" si="165"/>
        <v>1772.5000000000002</v>
      </c>
      <c r="R402" s="123">
        <v>0</v>
      </c>
      <c r="S402" s="123">
        <f t="shared" si="159"/>
        <v>1477.5</v>
      </c>
      <c r="T402" s="123">
        <f t="shared" si="160"/>
        <v>1477.5</v>
      </c>
      <c r="U402" s="123">
        <f t="shared" si="161"/>
        <v>3822.5</v>
      </c>
      <c r="V402" s="149">
        <f t="shared" si="162"/>
        <v>38522.5</v>
      </c>
      <c r="W402" s="150">
        <v>43101</v>
      </c>
      <c r="X402" s="150">
        <v>43466</v>
      </c>
      <c r="Y402" s="151" t="s">
        <v>1064</v>
      </c>
      <c r="Z402" s="152" t="s">
        <v>1113</v>
      </c>
    </row>
    <row r="403" spans="1:26" s="152" customFormat="1" ht="32.1" customHeight="1" x14ac:dyDescent="0.25">
      <c r="A403" s="146">
        <v>395</v>
      </c>
      <c r="B403" s="147" t="s">
        <v>454</v>
      </c>
      <c r="C403" s="147" t="s">
        <v>408</v>
      </c>
      <c r="D403" s="123">
        <v>25000</v>
      </c>
      <c r="E403" s="123">
        <v>25000</v>
      </c>
      <c r="F403" s="123">
        <v>15000</v>
      </c>
      <c r="G403" s="123">
        <f t="shared" si="153"/>
        <v>23522.5</v>
      </c>
      <c r="H403" s="123">
        <f t="shared" si="154"/>
        <v>300000</v>
      </c>
      <c r="I403" s="123">
        <f t="shared" si="155"/>
        <v>17730</v>
      </c>
      <c r="J403" s="123">
        <f t="shared" si="156"/>
        <v>282270</v>
      </c>
      <c r="K403" s="148">
        <f t="shared" si="157"/>
        <v>0</v>
      </c>
      <c r="L403" s="123">
        <v>0</v>
      </c>
      <c r="M403" s="123">
        <f t="shared" si="158"/>
        <v>717.5</v>
      </c>
      <c r="N403" s="123">
        <f t="shared" si="164"/>
        <v>1774.9999999999998</v>
      </c>
      <c r="O403" s="123">
        <f t="shared" si="166"/>
        <v>275</v>
      </c>
      <c r="P403" s="123">
        <f t="shared" si="163"/>
        <v>760</v>
      </c>
      <c r="Q403" s="123">
        <f t="shared" si="165"/>
        <v>1772.5000000000002</v>
      </c>
      <c r="R403" s="123">
        <v>0</v>
      </c>
      <c r="S403" s="123">
        <f t="shared" si="159"/>
        <v>1477.5</v>
      </c>
      <c r="T403" s="123">
        <f t="shared" si="160"/>
        <v>1477.5</v>
      </c>
      <c r="U403" s="123">
        <f t="shared" si="161"/>
        <v>3822.5</v>
      </c>
      <c r="V403" s="149">
        <f t="shared" si="162"/>
        <v>38522.5</v>
      </c>
      <c r="W403" s="150">
        <v>42948</v>
      </c>
      <c r="X403" s="150">
        <v>43313</v>
      </c>
      <c r="Y403" s="151" t="s">
        <v>732</v>
      </c>
      <c r="Z403" s="152" t="s">
        <v>1113</v>
      </c>
    </row>
    <row r="404" spans="1:26" s="152" customFormat="1" ht="32.1" customHeight="1" x14ac:dyDescent="0.25">
      <c r="A404" s="146">
        <v>396</v>
      </c>
      <c r="B404" s="147" t="s">
        <v>134</v>
      </c>
      <c r="C404" s="147" t="s">
        <v>81</v>
      </c>
      <c r="D404" s="123">
        <v>20000</v>
      </c>
      <c r="E404" s="123">
        <v>20000</v>
      </c>
      <c r="F404" s="123">
        <v>10000</v>
      </c>
      <c r="G404" s="123">
        <f t="shared" si="153"/>
        <v>17804.38</v>
      </c>
      <c r="H404" s="123">
        <f t="shared" si="154"/>
        <v>240000</v>
      </c>
      <c r="I404" s="123">
        <f t="shared" si="155"/>
        <v>26347.439999999999</v>
      </c>
      <c r="J404" s="123">
        <f t="shared" si="156"/>
        <v>213652.56</v>
      </c>
      <c r="K404" s="148">
        <f t="shared" si="157"/>
        <v>0</v>
      </c>
      <c r="L404" s="123">
        <v>0</v>
      </c>
      <c r="M404" s="123">
        <f t="shared" si="158"/>
        <v>574</v>
      </c>
      <c r="N404" s="123">
        <f t="shared" si="164"/>
        <v>1419.9999999999998</v>
      </c>
      <c r="O404" s="123">
        <f t="shared" si="166"/>
        <v>220.00000000000003</v>
      </c>
      <c r="P404" s="123">
        <f t="shared" si="163"/>
        <v>608</v>
      </c>
      <c r="Q404" s="123">
        <f t="shared" si="165"/>
        <v>1418</v>
      </c>
      <c r="R404" s="123">
        <v>1013.62</v>
      </c>
      <c r="S404" s="123">
        <f t="shared" si="159"/>
        <v>2195.62</v>
      </c>
      <c r="T404" s="123">
        <f t="shared" si="160"/>
        <v>2195.62</v>
      </c>
      <c r="U404" s="123">
        <f t="shared" si="161"/>
        <v>3058</v>
      </c>
      <c r="V404" s="149">
        <f t="shared" si="162"/>
        <v>27804.38</v>
      </c>
      <c r="W404" s="150">
        <v>42826</v>
      </c>
      <c r="X404" s="150">
        <v>43191</v>
      </c>
      <c r="Y404" s="151" t="s">
        <v>683</v>
      </c>
      <c r="Z404" s="152" t="s">
        <v>1113</v>
      </c>
    </row>
    <row r="405" spans="1:26" s="152" customFormat="1" ht="32.1" customHeight="1" x14ac:dyDescent="0.25">
      <c r="A405" s="146">
        <v>397</v>
      </c>
      <c r="B405" s="147" t="s">
        <v>418</v>
      </c>
      <c r="C405" s="147" t="s">
        <v>55</v>
      </c>
      <c r="D405" s="123">
        <v>25000</v>
      </c>
      <c r="E405" s="123">
        <v>25000</v>
      </c>
      <c r="F405" s="123">
        <v>15000</v>
      </c>
      <c r="G405" s="123">
        <v>23522.5</v>
      </c>
      <c r="H405" s="123">
        <v>300000</v>
      </c>
      <c r="I405" s="123">
        <v>17730</v>
      </c>
      <c r="J405" s="123">
        <v>282270</v>
      </c>
      <c r="K405" s="148">
        <v>0</v>
      </c>
      <c r="L405" s="123">
        <v>0</v>
      </c>
      <c r="M405" s="123">
        <v>717.5</v>
      </c>
      <c r="N405" s="123">
        <f t="shared" si="164"/>
        <v>1774.9999999999998</v>
      </c>
      <c r="O405" s="123">
        <f t="shared" si="166"/>
        <v>275</v>
      </c>
      <c r="P405" s="123">
        <f t="shared" si="163"/>
        <v>760</v>
      </c>
      <c r="Q405" s="123">
        <f t="shared" si="165"/>
        <v>1772.5000000000002</v>
      </c>
      <c r="R405" s="123">
        <v>0</v>
      </c>
      <c r="S405" s="123">
        <v>1477.5</v>
      </c>
      <c r="T405" s="123">
        <v>1477.5</v>
      </c>
      <c r="U405" s="123">
        <v>3822.5</v>
      </c>
      <c r="V405" s="149">
        <v>38522.5</v>
      </c>
      <c r="W405" s="150">
        <v>43083</v>
      </c>
      <c r="X405" s="150">
        <v>43449</v>
      </c>
      <c r="Y405" s="151" t="s">
        <v>1031</v>
      </c>
      <c r="Z405" s="152" t="s">
        <v>1113</v>
      </c>
    </row>
    <row r="406" spans="1:26" s="152" customFormat="1" ht="32.1" customHeight="1" x14ac:dyDescent="0.25">
      <c r="A406" s="146">
        <v>398</v>
      </c>
      <c r="B406" s="147" t="s">
        <v>135</v>
      </c>
      <c r="C406" s="147" t="s">
        <v>33</v>
      </c>
      <c r="D406" s="123">
        <v>25000</v>
      </c>
      <c r="E406" s="123">
        <v>25000</v>
      </c>
      <c r="F406" s="123">
        <v>15000</v>
      </c>
      <c r="G406" s="123">
        <f t="shared" ref="G406:G442" si="167">D406-S406</f>
        <v>23522.5</v>
      </c>
      <c r="H406" s="123">
        <f t="shared" ref="H406:H442" si="168">D406*12</f>
        <v>300000</v>
      </c>
      <c r="I406" s="123">
        <f t="shared" ref="I406:I442" si="169">S406*12</f>
        <v>17730</v>
      </c>
      <c r="J406" s="123">
        <f t="shared" ref="J406:J442" si="170">H406-I406</f>
        <v>282270</v>
      </c>
      <c r="K406" s="148">
        <f t="shared" ref="K406:K442" si="171">IF(J406 &lt;= 416220, 0, IF(AND(J406  &gt;=  416220.01, J406  &lt;= 624329), ((J406  - 416220.01)/12)*0.15, IF(AND(J406  &gt;= 624329.01, J406  &lt;= 867123), (((J406  - 624329.01)*0.2) + 31216)/12, IF(J406 &gt;=867123.01, (((J406  - 867123.01)*0.25)+79776)/12))))</f>
        <v>0</v>
      </c>
      <c r="L406" s="123">
        <v>0</v>
      </c>
      <c r="M406" s="123">
        <f t="shared" ref="M406:M442" si="172">D406*2.87%</f>
        <v>717.5</v>
      </c>
      <c r="N406" s="123">
        <f t="shared" si="164"/>
        <v>1774.9999999999998</v>
      </c>
      <c r="O406" s="123">
        <f t="shared" si="166"/>
        <v>275</v>
      </c>
      <c r="P406" s="123">
        <f t="shared" si="163"/>
        <v>760</v>
      </c>
      <c r="Q406" s="123">
        <f t="shared" si="165"/>
        <v>1772.5000000000002</v>
      </c>
      <c r="R406" s="123">
        <v>0</v>
      </c>
      <c r="S406" s="123">
        <f t="shared" ref="S406:S442" si="173">+M406+P406+R406</f>
        <v>1477.5</v>
      </c>
      <c r="T406" s="123">
        <f t="shared" ref="T406:T442" si="174">+K406+S406</f>
        <v>1477.5</v>
      </c>
      <c r="U406" s="123">
        <f t="shared" ref="U406:U442" si="175">N406+Q406+O406</f>
        <v>3822.5</v>
      </c>
      <c r="V406" s="149">
        <f t="shared" ref="V406:V442" si="176">D406-T406+F406</f>
        <v>38522.5</v>
      </c>
      <c r="W406" s="150">
        <v>42826</v>
      </c>
      <c r="X406" s="150">
        <v>43191</v>
      </c>
      <c r="Y406" s="151" t="s">
        <v>698</v>
      </c>
      <c r="Z406" s="152" t="s">
        <v>1113</v>
      </c>
    </row>
    <row r="407" spans="1:26" s="152" customFormat="1" ht="32.1" customHeight="1" x14ac:dyDescent="0.25">
      <c r="A407" s="146">
        <v>399</v>
      </c>
      <c r="B407" s="147" t="s">
        <v>599</v>
      </c>
      <c r="C407" s="147" t="s">
        <v>409</v>
      </c>
      <c r="D407" s="123">
        <v>25000</v>
      </c>
      <c r="E407" s="123">
        <v>25000</v>
      </c>
      <c r="F407" s="123">
        <v>15000</v>
      </c>
      <c r="G407" s="123">
        <f t="shared" si="167"/>
        <v>23522.5</v>
      </c>
      <c r="H407" s="123">
        <f t="shared" si="168"/>
        <v>300000</v>
      </c>
      <c r="I407" s="123">
        <f t="shared" si="169"/>
        <v>17730</v>
      </c>
      <c r="J407" s="123">
        <f t="shared" si="170"/>
        <v>282270</v>
      </c>
      <c r="K407" s="148">
        <f t="shared" si="171"/>
        <v>0</v>
      </c>
      <c r="L407" s="123">
        <v>0</v>
      </c>
      <c r="M407" s="123">
        <f t="shared" si="172"/>
        <v>717.5</v>
      </c>
      <c r="N407" s="123">
        <f t="shared" si="164"/>
        <v>1774.9999999999998</v>
      </c>
      <c r="O407" s="123">
        <f t="shared" si="166"/>
        <v>275</v>
      </c>
      <c r="P407" s="123">
        <f t="shared" si="163"/>
        <v>760</v>
      </c>
      <c r="Q407" s="123">
        <f t="shared" si="165"/>
        <v>1772.5000000000002</v>
      </c>
      <c r="R407" s="123">
        <v>0</v>
      </c>
      <c r="S407" s="123">
        <f t="shared" si="173"/>
        <v>1477.5</v>
      </c>
      <c r="T407" s="123">
        <f t="shared" si="174"/>
        <v>1477.5</v>
      </c>
      <c r="U407" s="123">
        <f t="shared" si="175"/>
        <v>3822.5</v>
      </c>
      <c r="V407" s="149">
        <f t="shared" si="176"/>
        <v>38522.5</v>
      </c>
      <c r="W407" s="150">
        <v>42840</v>
      </c>
      <c r="X407" s="150">
        <v>43205</v>
      </c>
      <c r="Y407" s="151" t="s">
        <v>602</v>
      </c>
      <c r="Z407" s="152" t="s">
        <v>1113</v>
      </c>
    </row>
    <row r="408" spans="1:26" s="152" customFormat="1" ht="32.1" customHeight="1" x14ac:dyDescent="0.25">
      <c r="A408" s="146">
        <v>400</v>
      </c>
      <c r="B408" s="147" t="s">
        <v>136</v>
      </c>
      <c r="C408" s="147" t="s">
        <v>58</v>
      </c>
      <c r="D408" s="123">
        <v>45000</v>
      </c>
      <c r="E408" s="123">
        <v>45000</v>
      </c>
      <c r="F408" s="123">
        <v>20000</v>
      </c>
      <c r="G408" s="123">
        <f t="shared" si="167"/>
        <v>42340.5</v>
      </c>
      <c r="H408" s="123">
        <f t="shared" si="168"/>
        <v>540000</v>
      </c>
      <c r="I408" s="123">
        <f t="shared" si="169"/>
        <v>31914</v>
      </c>
      <c r="J408" s="123">
        <f t="shared" si="170"/>
        <v>508086</v>
      </c>
      <c r="K408" s="148">
        <f t="shared" si="171"/>
        <v>1148.3248749999998</v>
      </c>
      <c r="L408" s="123">
        <v>0</v>
      </c>
      <c r="M408" s="123">
        <f t="shared" si="172"/>
        <v>1291.5</v>
      </c>
      <c r="N408" s="123">
        <f t="shared" si="164"/>
        <v>3194.9999999999995</v>
      </c>
      <c r="O408" s="123">
        <f t="shared" si="166"/>
        <v>495.00000000000006</v>
      </c>
      <c r="P408" s="123">
        <f t="shared" si="163"/>
        <v>1368</v>
      </c>
      <c r="Q408" s="123">
        <f t="shared" si="165"/>
        <v>3190.5</v>
      </c>
      <c r="R408" s="123">
        <v>0</v>
      </c>
      <c r="S408" s="123">
        <f t="shared" si="173"/>
        <v>2659.5</v>
      </c>
      <c r="T408" s="123">
        <f t="shared" si="174"/>
        <v>3807.8248749999998</v>
      </c>
      <c r="U408" s="123">
        <f t="shared" si="175"/>
        <v>6880.5</v>
      </c>
      <c r="V408" s="149">
        <f t="shared" si="176"/>
        <v>61192.175125000002</v>
      </c>
      <c r="W408" s="150">
        <v>42979</v>
      </c>
      <c r="X408" s="150">
        <v>43344</v>
      </c>
      <c r="Y408" s="151" t="s">
        <v>1009</v>
      </c>
      <c r="Z408" s="152" t="s">
        <v>1113</v>
      </c>
    </row>
    <row r="409" spans="1:26" s="152" customFormat="1" ht="32.1" customHeight="1" x14ac:dyDescent="0.25">
      <c r="A409" s="146">
        <v>401</v>
      </c>
      <c r="B409" s="147" t="s">
        <v>928</v>
      </c>
      <c r="C409" s="147" t="s">
        <v>600</v>
      </c>
      <c r="D409" s="123">
        <v>100000</v>
      </c>
      <c r="E409" s="123">
        <v>100000</v>
      </c>
      <c r="F409" s="123">
        <v>0</v>
      </c>
      <c r="G409" s="123">
        <f t="shared" si="167"/>
        <v>94090</v>
      </c>
      <c r="H409" s="123">
        <f t="shared" si="168"/>
        <v>1200000</v>
      </c>
      <c r="I409" s="123">
        <f t="shared" si="169"/>
        <v>70920</v>
      </c>
      <c r="J409" s="123">
        <f t="shared" si="170"/>
        <v>1129080</v>
      </c>
      <c r="K409" s="148">
        <f t="shared" si="171"/>
        <v>12105.437291666667</v>
      </c>
      <c r="L409" s="123">
        <v>0</v>
      </c>
      <c r="M409" s="123">
        <f t="shared" si="172"/>
        <v>2870</v>
      </c>
      <c r="N409" s="123">
        <f t="shared" si="164"/>
        <v>7099.9999999999991</v>
      </c>
      <c r="O409" s="123">
        <f>47304*1.1%</f>
        <v>520.34400000000005</v>
      </c>
      <c r="P409" s="123">
        <f t="shared" si="163"/>
        <v>3040</v>
      </c>
      <c r="Q409" s="123">
        <f t="shared" si="165"/>
        <v>7090.0000000000009</v>
      </c>
      <c r="R409" s="123">
        <v>0</v>
      </c>
      <c r="S409" s="123">
        <f t="shared" si="173"/>
        <v>5910</v>
      </c>
      <c r="T409" s="123">
        <f t="shared" si="174"/>
        <v>18015.437291666669</v>
      </c>
      <c r="U409" s="123">
        <f t="shared" si="175"/>
        <v>14710.344000000001</v>
      </c>
      <c r="V409" s="149">
        <f t="shared" si="176"/>
        <v>81984.562708333338</v>
      </c>
      <c r="W409" s="150">
        <v>42826</v>
      </c>
      <c r="X409" s="150">
        <v>43191</v>
      </c>
      <c r="Y409" s="151" t="s">
        <v>603</v>
      </c>
      <c r="Z409" s="152" t="s">
        <v>1113</v>
      </c>
    </row>
    <row r="410" spans="1:26" s="152" customFormat="1" ht="32.1" customHeight="1" x14ac:dyDescent="0.25">
      <c r="A410" s="146">
        <v>402</v>
      </c>
      <c r="B410" s="147" t="s">
        <v>204</v>
      </c>
      <c r="C410" s="147" t="s">
        <v>94</v>
      </c>
      <c r="D410" s="123">
        <v>45000</v>
      </c>
      <c r="E410" s="123">
        <v>45000</v>
      </c>
      <c r="F410" s="123">
        <v>20000</v>
      </c>
      <c r="G410" s="123">
        <f t="shared" si="167"/>
        <v>42340.5</v>
      </c>
      <c r="H410" s="123">
        <f t="shared" si="168"/>
        <v>540000</v>
      </c>
      <c r="I410" s="123">
        <f t="shared" si="169"/>
        <v>31914</v>
      </c>
      <c r="J410" s="123">
        <f t="shared" si="170"/>
        <v>508086</v>
      </c>
      <c r="K410" s="148">
        <f t="shared" si="171"/>
        <v>1148.3248749999998</v>
      </c>
      <c r="L410" s="123">
        <v>0</v>
      </c>
      <c r="M410" s="123">
        <f t="shared" si="172"/>
        <v>1291.5</v>
      </c>
      <c r="N410" s="123">
        <f t="shared" si="164"/>
        <v>3194.9999999999995</v>
      </c>
      <c r="O410" s="123">
        <f>D410*1.1%</f>
        <v>495.00000000000006</v>
      </c>
      <c r="P410" s="123">
        <f t="shared" si="163"/>
        <v>1368</v>
      </c>
      <c r="Q410" s="123">
        <f t="shared" si="165"/>
        <v>3190.5</v>
      </c>
      <c r="R410" s="123">
        <v>0</v>
      </c>
      <c r="S410" s="123">
        <f t="shared" si="173"/>
        <v>2659.5</v>
      </c>
      <c r="T410" s="123">
        <f t="shared" si="174"/>
        <v>3807.8248749999998</v>
      </c>
      <c r="U410" s="123">
        <f t="shared" si="175"/>
        <v>6880.5</v>
      </c>
      <c r="V410" s="149">
        <f t="shared" si="176"/>
        <v>61192.175125000002</v>
      </c>
      <c r="W410" s="150">
        <v>43160</v>
      </c>
      <c r="X410" s="150">
        <v>43525</v>
      </c>
      <c r="Y410" s="151" t="s">
        <v>1104</v>
      </c>
      <c r="Z410" s="152" t="s">
        <v>1113</v>
      </c>
    </row>
    <row r="411" spans="1:26" s="152" customFormat="1" ht="32.1" customHeight="1" x14ac:dyDescent="0.25">
      <c r="A411" s="146">
        <v>403</v>
      </c>
      <c r="B411" s="147" t="s">
        <v>435</v>
      </c>
      <c r="C411" s="147" t="s">
        <v>94</v>
      </c>
      <c r="D411" s="123">
        <v>45000</v>
      </c>
      <c r="E411" s="123">
        <v>45000</v>
      </c>
      <c r="F411" s="123">
        <v>20000</v>
      </c>
      <c r="G411" s="123">
        <f t="shared" si="167"/>
        <v>42340.5</v>
      </c>
      <c r="H411" s="123">
        <f t="shared" si="168"/>
        <v>540000</v>
      </c>
      <c r="I411" s="123">
        <f t="shared" si="169"/>
        <v>31914</v>
      </c>
      <c r="J411" s="123">
        <f t="shared" si="170"/>
        <v>508086</v>
      </c>
      <c r="K411" s="148">
        <f t="shared" si="171"/>
        <v>1148.3248749999998</v>
      </c>
      <c r="L411" s="123">
        <v>0</v>
      </c>
      <c r="M411" s="123">
        <f t="shared" si="172"/>
        <v>1291.5</v>
      </c>
      <c r="N411" s="123">
        <f t="shared" si="164"/>
        <v>3194.9999999999995</v>
      </c>
      <c r="O411" s="123">
        <f>D411*1.1%</f>
        <v>495.00000000000006</v>
      </c>
      <c r="P411" s="123">
        <f t="shared" si="163"/>
        <v>1368</v>
      </c>
      <c r="Q411" s="123">
        <f t="shared" si="165"/>
        <v>3190.5</v>
      </c>
      <c r="R411" s="123">
        <v>0</v>
      </c>
      <c r="S411" s="123">
        <f t="shared" si="173"/>
        <v>2659.5</v>
      </c>
      <c r="T411" s="123">
        <f t="shared" si="174"/>
        <v>3807.8248749999998</v>
      </c>
      <c r="U411" s="123">
        <f t="shared" si="175"/>
        <v>6880.5</v>
      </c>
      <c r="V411" s="149">
        <f t="shared" si="176"/>
        <v>61192.175125000002</v>
      </c>
      <c r="W411" s="150">
        <v>43069</v>
      </c>
      <c r="X411" s="150">
        <v>43434</v>
      </c>
      <c r="Y411" s="151" t="s">
        <v>1023</v>
      </c>
      <c r="Z411" s="152" t="s">
        <v>1113</v>
      </c>
    </row>
    <row r="412" spans="1:26" s="152" customFormat="1" ht="32.1" customHeight="1" x14ac:dyDescent="0.25">
      <c r="A412" s="146">
        <v>404</v>
      </c>
      <c r="B412" s="147" t="s">
        <v>137</v>
      </c>
      <c r="C412" s="147" t="s">
        <v>138</v>
      </c>
      <c r="D412" s="123">
        <v>30000</v>
      </c>
      <c r="E412" s="123">
        <v>30000</v>
      </c>
      <c r="F412" s="123">
        <v>20000</v>
      </c>
      <c r="G412" s="123">
        <f t="shared" si="167"/>
        <v>28227</v>
      </c>
      <c r="H412" s="123">
        <f t="shared" si="168"/>
        <v>360000</v>
      </c>
      <c r="I412" s="123">
        <f t="shared" si="169"/>
        <v>21276</v>
      </c>
      <c r="J412" s="123">
        <f t="shared" si="170"/>
        <v>338724</v>
      </c>
      <c r="K412" s="148">
        <f t="shared" si="171"/>
        <v>0</v>
      </c>
      <c r="L412" s="123">
        <v>0</v>
      </c>
      <c r="M412" s="123">
        <f t="shared" si="172"/>
        <v>861</v>
      </c>
      <c r="N412" s="123">
        <f t="shared" si="164"/>
        <v>2130</v>
      </c>
      <c r="O412" s="123">
        <f>D412*1.1%</f>
        <v>330.00000000000006</v>
      </c>
      <c r="P412" s="123">
        <f t="shared" si="163"/>
        <v>912</v>
      </c>
      <c r="Q412" s="123">
        <f t="shared" si="165"/>
        <v>2127</v>
      </c>
      <c r="R412" s="123">
        <v>0</v>
      </c>
      <c r="S412" s="123">
        <f t="shared" si="173"/>
        <v>1773</v>
      </c>
      <c r="T412" s="123">
        <f t="shared" si="174"/>
        <v>1773</v>
      </c>
      <c r="U412" s="123">
        <f t="shared" si="175"/>
        <v>4587</v>
      </c>
      <c r="V412" s="149">
        <f t="shared" si="176"/>
        <v>48227</v>
      </c>
      <c r="W412" s="150">
        <v>42917</v>
      </c>
      <c r="X412" s="150">
        <v>43282</v>
      </c>
      <c r="Y412" s="151" t="s">
        <v>827</v>
      </c>
      <c r="Z412" s="152" t="s">
        <v>1113</v>
      </c>
    </row>
    <row r="413" spans="1:26" s="152" customFormat="1" ht="32.1" customHeight="1" x14ac:dyDescent="0.25">
      <c r="A413" s="146">
        <v>405</v>
      </c>
      <c r="B413" s="147" t="s">
        <v>339</v>
      </c>
      <c r="C413" s="147" t="s">
        <v>28</v>
      </c>
      <c r="D413" s="123">
        <v>25000</v>
      </c>
      <c r="E413" s="123">
        <v>25000</v>
      </c>
      <c r="F413" s="123">
        <v>15000</v>
      </c>
      <c r="G413" s="123">
        <f t="shared" si="167"/>
        <v>23522.5</v>
      </c>
      <c r="H413" s="123">
        <f t="shared" si="168"/>
        <v>300000</v>
      </c>
      <c r="I413" s="123">
        <f t="shared" si="169"/>
        <v>17730</v>
      </c>
      <c r="J413" s="123">
        <f t="shared" si="170"/>
        <v>282270</v>
      </c>
      <c r="K413" s="148">
        <f t="shared" si="171"/>
        <v>0</v>
      </c>
      <c r="L413" s="123">
        <v>0</v>
      </c>
      <c r="M413" s="123">
        <f t="shared" si="172"/>
        <v>717.5</v>
      </c>
      <c r="N413" s="123">
        <f t="shared" si="164"/>
        <v>1774.9999999999998</v>
      </c>
      <c r="O413" s="123">
        <f>D413*1.1%</f>
        <v>275</v>
      </c>
      <c r="P413" s="123">
        <f t="shared" si="163"/>
        <v>760</v>
      </c>
      <c r="Q413" s="123">
        <f t="shared" si="165"/>
        <v>1772.5000000000002</v>
      </c>
      <c r="R413" s="123">
        <v>0</v>
      </c>
      <c r="S413" s="123">
        <f t="shared" si="173"/>
        <v>1477.5</v>
      </c>
      <c r="T413" s="123">
        <f t="shared" si="174"/>
        <v>1477.5</v>
      </c>
      <c r="U413" s="123">
        <f t="shared" si="175"/>
        <v>3822.5</v>
      </c>
      <c r="V413" s="149">
        <f t="shared" si="176"/>
        <v>38522.5</v>
      </c>
      <c r="W413" s="150">
        <v>43040</v>
      </c>
      <c r="X413" s="150">
        <v>43404</v>
      </c>
      <c r="Y413" s="151" t="s">
        <v>1040</v>
      </c>
      <c r="Z413" s="152" t="s">
        <v>1113</v>
      </c>
    </row>
    <row r="414" spans="1:26" s="152" customFormat="1" ht="32.1" customHeight="1" x14ac:dyDescent="0.25">
      <c r="A414" s="146">
        <v>406</v>
      </c>
      <c r="B414" s="147" t="s">
        <v>857</v>
      </c>
      <c r="C414" s="147" t="s">
        <v>409</v>
      </c>
      <c r="D414" s="123">
        <v>25000</v>
      </c>
      <c r="E414" s="123">
        <v>25000</v>
      </c>
      <c r="F414" s="123">
        <v>15000</v>
      </c>
      <c r="G414" s="123">
        <f t="shared" si="167"/>
        <v>23522.5</v>
      </c>
      <c r="H414" s="123">
        <f t="shared" si="168"/>
        <v>300000</v>
      </c>
      <c r="I414" s="123">
        <f t="shared" si="169"/>
        <v>17730</v>
      </c>
      <c r="J414" s="123">
        <f t="shared" si="170"/>
        <v>282270</v>
      </c>
      <c r="K414" s="148">
        <f t="shared" si="171"/>
        <v>0</v>
      </c>
      <c r="L414" s="123">
        <v>0</v>
      </c>
      <c r="M414" s="123">
        <f t="shared" si="172"/>
        <v>717.5</v>
      </c>
      <c r="N414" s="123">
        <f t="shared" si="164"/>
        <v>1774.9999999999998</v>
      </c>
      <c r="O414" s="123">
        <f>D414*1.1%</f>
        <v>275</v>
      </c>
      <c r="P414" s="123">
        <f t="shared" si="163"/>
        <v>760</v>
      </c>
      <c r="Q414" s="123">
        <f t="shared" si="165"/>
        <v>1772.5000000000002</v>
      </c>
      <c r="R414" s="123">
        <v>0</v>
      </c>
      <c r="S414" s="123">
        <f t="shared" si="173"/>
        <v>1477.5</v>
      </c>
      <c r="T414" s="123">
        <f t="shared" si="174"/>
        <v>1477.5</v>
      </c>
      <c r="U414" s="123">
        <f t="shared" si="175"/>
        <v>3822.5</v>
      </c>
      <c r="V414" s="149">
        <f t="shared" si="176"/>
        <v>38522.5</v>
      </c>
      <c r="W414" s="150">
        <v>42917</v>
      </c>
      <c r="X414" s="150">
        <v>43282</v>
      </c>
      <c r="Y414" s="151" t="s">
        <v>859</v>
      </c>
      <c r="Z414" s="152" t="s">
        <v>1113</v>
      </c>
    </row>
    <row r="415" spans="1:26" s="152" customFormat="1" ht="32.1" customHeight="1" x14ac:dyDescent="0.25">
      <c r="A415" s="146">
        <v>407</v>
      </c>
      <c r="B415" s="147" t="s">
        <v>438</v>
      </c>
      <c r="C415" s="147" t="s">
        <v>439</v>
      </c>
      <c r="D415" s="123">
        <v>55000</v>
      </c>
      <c r="E415" s="123">
        <v>55000</v>
      </c>
      <c r="F415" s="123">
        <v>15000</v>
      </c>
      <c r="G415" s="123">
        <f t="shared" si="167"/>
        <v>50735.88</v>
      </c>
      <c r="H415" s="123">
        <f t="shared" si="168"/>
        <v>660000</v>
      </c>
      <c r="I415" s="123">
        <f t="shared" si="169"/>
        <v>51169.440000000002</v>
      </c>
      <c r="J415" s="123">
        <f t="shared" si="170"/>
        <v>608830.56000000006</v>
      </c>
      <c r="K415" s="148">
        <f t="shared" si="171"/>
        <v>2407.6318750000005</v>
      </c>
      <c r="L415" s="123">
        <v>0</v>
      </c>
      <c r="M415" s="123">
        <f t="shared" si="172"/>
        <v>1578.5</v>
      </c>
      <c r="N415" s="123">
        <f t="shared" si="164"/>
        <v>3904.9999999999995</v>
      </c>
      <c r="O415" s="123">
        <f>47304*1.1%</f>
        <v>520.34400000000005</v>
      </c>
      <c r="P415" s="123">
        <f t="shared" si="163"/>
        <v>1672</v>
      </c>
      <c r="Q415" s="123">
        <f t="shared" si="165"/>
        <v>3899.5000000000005</v>
      </c>
      <c r="R415" s="123">
        <v>1013.62</v>
      </c>
      <c r="S415" s="123">
        <f t="shared" si="173"/>
        <v>4264.12</v>
      </c>
      <c r="T415" s="123">
        <f t="shared" si="174"/>
        <v>6671.7518749999999</v>
      </c>
      <c r="U415" s="123">
        <f t="shared" si="175"/>
        <v>8324.844000000001</v>
      </c>
      <c r="V415" s="149">
        <f t="shared" si="176"/>
        <v>63328.248124999998</v>
      </c>
      <c r="W415" s="150">
        <v>42948</v>
      </c>
      <c r="X415" s="150">
        <v>43313</v>
      </c>
      <c r="Y415" s="151" t="s">
        <v>835</v>
      </c>
      <c r="Z415" s="152" t="s">
        <v>1113</v>
      </c>
    </row>
    <row r="416" spans="1:26" s="152" customFormat="1" ht="32.1" customHeight="1" x14ac:dyDescent="0.25">
      <c r="A416" s="146">
        <v>408</v>
      </c>
      <c r="B416" s="147" t="s">
        <v>328</v>
      </c>
      <c r="C416" s="147" t="s">
        <v>94</v>
      </c>
      <c r="D416" s="123">
        <v>70000</v>
      </c>
      <c r="E416" s="123">
        <v>70000</v>
      </c>
      <c r="F416" s="123">
        <v>20000</v>
      </c>
      <c r="G416" s="123">
        <f t="shared" si="167"/>
        <v>64849.38</v>
      </c>
      <c r="H416" s="123">
        <f t="shared" si="168"/>
        <v>840000</v>
      </c>
      <c r="I416" s="123">
        <f t="shared" si="169"/>
        <v>61807.44</v>
      </c>
      <c r="J416" s="123">
        <f t="shared" si="170"/>
        <v>778192.56</v>
      </c>
      <c r="K416" s="148">
        <f t="shared" si="171"/>
        <v>5165.7258333333339</v>
      </c>
      <c r="L416" s="123">
        <v>0</v>
      </c>
      <c r="M416" s="123">
        <f t="shared" si="172"/>
        <v>2009</v>
      </c>
      <c r="N416" s="123">
        <f t="shared" si="164"/>
        <v>4970</v>
      </c>
      <c r="O416" s="123">
        <f>47304*1.1%</f>
        <v>520.34400000000005</v>
      </c>
      <c r="P416" s="123">
        <f t="shared" si="163"/>
        <v>2128</v>
      </c>
      <c r="Q416" s="123">
        <f t="shared" si="165"/>
        <v>4963</v>
      </c>
      <c r="R416" s="123">
        <v>1013.62</v>
      </c>
      <c r="S416" s="123">
        <f t="shared" si="173"/>
        <v>5150.62</v>
      </c>
      <c r="T416" s="123">
        <f t="shared" si="174"/>
        <v>10316.345833333333</v>
      </c>
      <c r="U416" s="123">
        <f t="shared" si="175"/>
        <v>10453.344000000001</v>
      </c>
      <c r="V416" s="149">
        <f t="shared" si="176"/>
        <v>79683.654166666674</v>
      </c>
      <c r="W416" s="150">
        <v>42856</v>
      </c>
      <c r="X416" s="150">
        <v>43221</v>
      </c>
      <c r="Y416" s="151" t="s">
        <v>926</v>
      </c>
      <c r="Z416" s="152" t="s">
        <v>1113</v>
      </c>
    </row>
    <row r="417" spans="1:26" s="152" customFormat="1" ht="32.1" customHeight="1" x14ac:dyDescent="0.25">
      <c r="A417" s="146">
        <v>409</v>
      </c>
      <c r="B417" s="147" t="s">
        <v>555</v>
      </c>
      <c r="C417" s="147" t="s">
        <v>40</v>
      </c>
      <c r="D417" s="123">
        <v>25000</v>
      </c>
      <c r="E417" s="123">
        <v>25000</v>
      </c>
      <c r="F417" s="123">
        <v>15000</v>
      </c>
      <c r="G417" s="123">
        <f t="shared" si="167"/>
        <v>23522.5</v>
      </c>
      <c r="H417" s="123">
        <f t="shared" si="168"/>
        <v>300000</v>
      </c>
      <c r="I417" s="123">
        <f t="shared" si="169"/>
        <v>17730</v>
      </c>
      <c r="J417" s="123">
        <f t="shared" si="170"/>
        <v>282270</v>
      </c>
      <c r="K417" s="148">
        <f t="shared" si="171"/>
        <v>0</v>
      </c>
      <c r="L417" s="123">
        <v>0</v>
      </c>
      <c r="M417" s="123">
        <f t="shared" si="172"/>
        <v>717.5</v>
      </c>
      <c r="N417" s="123">
        <f t="shared" si="164"/>
        <v>1774.9999999999998</v>
      </c>
      <c r="O417" s="123">
        <f>D417*1.1%</f>
        <v>275</v>
      </c>
      <c r="P417" s="123">
        <f t="shared" si="163"/>
        <v>760</v>
      </c>
      <c r="Q417" s="123">
        <f t="shared" si="165"/>
        <v>1772.5000000000002</v>
      </c>
      <c r="R417" s="123">
        <v>0</v>
      </c>
      <c r="S417" s="123">
        <f t="shared" si="173"/>
        <v>1477.5</v>
      </c>
      <c r="T417" s="123">
        <f t="shared" si="174"/>
        <v>1477.5</v>
      </c>
      <c r="U417" s="123">
        <f t="shared" si="175"/>
        <v>3822.5</v>
      </c>
      <c r="V417" s="149">
        <f t="shared" si="176"/>
        <v>38522.5</v>
      </c>
      <c r="W417" s="150">
        <v>42979</v>
      </c>
      <c r="X417" s="150">
        <v>43344</v>
      </c>
      <c r="Y417" s="151" t="s">
        <v>938</v>
      </c>
      <c r="Z417" s="152" t="s">
        <v>1113</v>
      </c>
    </row>
    <row r="418" spans="1:26" s="152" customFormat="1" ht="32.1" customHeight="1" x14ac:dyDescent="0.25">
      <c r="A418" s="146">
        <v>410</v>
      </c>
      <c r="B418" s="147" t="s">
        <v>340</v>
      </c>
      <c r="C418" s="147" t="s">
        <v>342</v>
      </c>
      <c r="D418" s="123">
        <v>50000</v>
      </c>
      <c r="E418" s="123">
        <v>50000</v>
      </c>
      <c r="F418" s="123">
        <v>20000</v>
      </c>
      <c r="G418" s="123">
        <f t="shared" si="167"/>
        <v>47045</v>
      </c>
      <c r="H418" s="123">
        <f t="shared" si="168"/>
        <v>600000</v>
      </c>
      <c r="I418" s="123">
        <f t="shared" si="169"/>
        <v>35460</v>
      </c>
      <c r="J418" s="123">
        <f t="shared" si="170"/>
        <v>564540</v>
      </c>
      <c r="K418" s="148">
        <f t="shared" si="171"/>
        <v>1853.999875</v>
      </c>
      <c r="L418" s="123">
        <v>0</v>
      </c>
      <c r="M418" s="123">
        <f t="shared" si="172"/>
        <v>1435</v>
      </c>
      <c r="N418" s="123">
        <f t="shared" si="164"/>
        <v>3549.9999999999995</v>
      </c>
      <c r="O418" s="123">
        <f>47304*1.1%</f>
        <v>520.34400000000005</v>
      </c>
      <c r="P418" s="123">
        <f t="shared" si="163"/>
        <v>1520</v>
      </c>
      <c r="Q418" s="123">
        <f t="shared" si="165"/>
        <v>3545.0000000000005</v>
      </c>
      <c r="R418" s="123">
        <v>0</v>
      </c>
      <c r="S418" s="123">
        <f t="shared" si="173"/>
        <v>2955</v>
      </c>
      <c r="T418" s="123">
        <f t="shared" si="174"/>
        <v>4808.9998749999995</v>
      </c>
      <c r="U418" s="123">
        <f t="shared" si="175"/>
        <v>7615.3440000000001</v>
      </c>
      <c r="V418" s="149">
        <f t="shared" si="176"/>
        <v>65191.000124999999</v>
      </c>
      <c r="W418" s="150">
        <v>43038</v>
      </c>
      <c r="X418" s="150">
        <v>43403</v>
      </c>
      <c r="Y418" s="151" t="s">
        <v>987</v>
      </c>
      <c r="Z418" s="152" t="s">
        <v>1113</v>
      </c>
    </row>
    <row r="419" spans="1:26" s="152" customFormat="1" ht="32.1" customHeight="1" x14ac:dyDescent="0.25">
      <c r="A419" s="146">
        <v>411</v>
      </c>
      <c r="B419" s="147" t="s">
        <v>278</v>
      </c>
      <c r="C419" s="147" t="s">
        <v>28</v>
      </c>
      <c r="D419" s="123">
        <v>25000</v>
      </c>
      <c r="E419" s="123">
        <v>25000</v>
      </c>
      <c r="F419" s="123">
        <v>15000</v>
      </c>
      <c r="G419" s="123">
        <f t="shared" si="167"/>
        <v>23522.5</v>
      </c>
      <c r="H419" s="123">
        <f t="shared" si="168"/>
        <v>300000</v>
      </c>
      <c r="I419" s="123">
        <f t="shared" si="169"/>
        <v>17730</v>
      </c>
      <c r="J419" s="123">
        <f t="shared" si="170"/>
        <v>282270</v>
      </c>
      <c r="K419" s="148">
        <f t="shared" si="171"/>
        <v>0</v>
      </c>
      <c r="L419" s="123">
        <v>0</v>
      </c>
      <c r="M419" s="123">
        <f t="shared" si="172"/>
        <v>717.5</v>
      </c>
      <c r="N419" s="123">
        <f t="shared" si="164"/>
        <v>1774.9999999999998</v>
      </c>
      <c r="O419" s="123">
        <f>D419*1.1%</f>
        <v>275</v>
      </c>
      <c r="P419" s="123">
        <f t="shared" si="163"/>
        <v>760</v>
      </c>
      <c r="Q419" s="123">
        <f t="shared" si="165"/>
        <v>1772.5000000000002</v>
      </c>
      <c r="R419" s="123">
        <v>0</v>
      </c>
      <c r="S419" s="123">
        <f t="shared" si="173"/>
        <v>1477.5</v>
      </c>
      <c r="T419" s="123">
        <f t="shared" si="174"/>
        <v>1477.5</v>
      </c>
      <c r="U419" s="123">
        <f t="shared" si="175"/>
        <v>3822.5</v>
      </c>
      <c r="V419" s="149">
        <f t="shared" si="176"/>
        <v>38522.5</v>
      </c>
      <c r="W419" s="150">
        <v>42917</v>
      </c>
      <c r="X419" s="150">
        <v>43282</v>
      </c>
      <c r="Y419" s="151" t="s">
        <v>700</v>
      </c>
      <c r="Z419" s="152" t="s">
        <v>1113</v>
      </c>
    </row>
    <row r="420" spans="1:26" s="152" customFormat="1" ht="32.1" customHeight="1" x14ac:dyDescent="0.25">
      <c r="A420" s="146">
        <v>412</v>
      </c>
      <c r="B420" s="147" t="s">
        <v>748</v>
      </c>
      <c r="C420" s="147" t="s">
        <v>755</v>
      </c>
      <c r="D420" s="123">
        <v>55000</v>
      </c>
      <c r="E420" s="123">
        <v>55000</v>
      </c>
      <c r="F420" s="123">
        <v>0</v>
      </c>
      <c r="G420" s="123">
        <f t="shared" si="167"/>
        <v>51749.5</v>
      </c>
      <c r="H420" s="123">
        <f t="shared" si="168"/>
        <v>660000</v>
      </c>
      <c r="I420" s="123">
        <f t="shared" si="169"/>
        <v>39006</v>
      </c>
      <c r="J420" s="123">
        <f t="shared" si="170"/>
        <v>620994</v>
      </c>
      <c r="K420" s="148">
        <f t="shared" si="171"/>
        <v>2559.6748749999997</v>
      </c>
      <c r="L420" s="123">
        <v>0</v>
      </c>
      <c r="M420" s="123">
        <f t="shared" si="172"/>
        <v>1578.5</v>
      </c>
      <c r="N420" s="123">
        <f t="shared" si="164"/>
        <v>3904.9999999999995</v>
      </c>
      <c r="O420" s="123">
        <f>47304*1.1%</f>
        <v>520.34400000000005</v>
      </c>
      <c r="P420" s="123">
        <f t="shared" si="163"/>
        <v>1672</v>
      </c>
      <c r="Q420" s="123">
        <f t="shared" si="165"/>
        <v>3899.5000000000005</v>
      </c>
      <c r="R420" s="123">
        <v>0</v>
      </c>
      <c r="S420" s="123">
        <f t="shared" si="173"/>
        <v>3250.5</v>
      </c>
      <c r="T420" s="123">
        <f t="shared" si="174"/>
        <v>5810.1748749999997</v>
      </c>
      <c r="U420" s="123">
        <f t="shared" si="175"/>
        <v>8324.844000000001</v>
      </c>
      <c r="V420" s="149">
        <f t="shared" si="176"/>
        <v>49189.825125000003</v>
      </c>
      <c r="W420" s="150">
        <v>42857</v>
      </c>
      <c r="X420" s="150">
        <v>43222</v>
      </c>
      <c r="Y420" s="151" t="s">
        <v>766</v>
      </c>
      <c r="Z420" s="152" t="s">
        <v>1113</v>
      </c>
    </row>
    <row r="421" spans="1:26" s="152" customFormat="1" ht="32.1" customHeight="1" x14ac:dyDescent="0.25">
      <c r="A421" s="146">
        <v>413</v>
      </c>
      <c r="B421" s="147" t="s">
        <v>816</v>
      </c>
      <c r="C421" s="147" t="s">
        <v>817</v>
      </c>
      <c r="D421" s="123">
        <v>25000</v>
      </c>
      <c r="E421" s="123">
        <v>25000</v>
      </c>
      <c r="F421" s="123">
        <v>15000</v>
      </c>
      <c r="G421" s="123">
        <f t="shared" si="167"/>
        <v>23522.5</v>
      </c>
      <c r="H421" s="123">
        <f t="shared" si="168"/>
        <v>300000</v>
      </c>
      <c r="I421" s="123">
        <f t="shared" si="169"/>
        <v>17730</v>
      </c>
      <c r="J421" s="123">
        <f t="shared" si="170"/>
        <v>282270</v>
      </c>
      <c r="K421" s="148">
        <f t="shared" si="171"/>
        <v>0</v>
      </c>
      <c r="L421" s="123">
        <v>0</v>
      </c>
      <c r="M421" s="123">
        <f t="shared" si="172"/>
        <v>717.5</v>
      </c>
      <c r="N421" s="123">
        <f t="shared" si="164"/>
        <v>1774.9999999999998</v>
      </c>
      <c r="O421" s="123">
        <f>D421*1.1%</f>
        <v>275</v>
      </c>
      <c r="P421" s="123">
        <f t="shared" si="163"/>
        <v>760</v>
      </c>
      <c r="Q421" s="123">
        <f t="shared" si="165"/>
        <v>1772.5000000000002</v>
      </c>
      <c r="R421" s="123">
        <v>0</v>
      </c>
      <c r="S421" s="123">
        <f t="shared" si="173"/>
        <v>1477.5</v>
      </c>
      <c r="T421" s="123">
        <f t="shared" si="174"/>
        <v>1477.5</v>
      </c>
      <c r="U421" s="123">
        <f t="shared" si="175"/>
        <v>3822.5</v>
      </c>
      <c r="V421" s="149">
        <f t="shared" si="176"/>
        <v>38522.5</v>
      </c>
      <c r="W421" s="150">
        <v>42870</v>
      </c>
      <c r="X421" s="150">
        <v>43235</v>
      </c>
      <c r="Y421" s="151" t="s">
        <v>820</v>
      </c>
      <c r="Z421" s="152" t="s">
        <v>1113</v>
      </c>
    </row>
    <row r="422" spans="1:26" s="152" customFormat="1" ht="32.1" customHeight="1" x14ac:dyDescent="0.25">
      <c r="A422" s="146">
        <v>414</v>
      </c>
      <c r="B422" s="147" t="s">
        <v>139</v>
      </c>
      <c r="C422" s="147" t="s">
        <v>88</v>
      </c>
      <c r="D422" s="123">
        <v>30000</v>
      </c>
      <c r="E422" s="123">
        <v>30000</v>
      </c>
      <c r="F422" s="123">
        <v>20000</v>
      </c>
      <c r="G422" s="123">
        <f t="shared" si="167"/>
        <v>28227</v>
      </c>
      <c r="H422" s="123">
        <f t="shared" si="168"/>
        <v>360000</v>
      </c>
      <c r="I422" s="123">
        <f t="shared" si="169"/>
        <v>21276</v>
      </c>
      <c r="J422" s="123">
        <f t="shared" si="170"/>
        <v>338724</v>
      </c>
      <c r="K422" s="148">
        <f t="shared" si="171"/>
        <v>0</v>
      </c>
      <c r="L422" s="123">
        <v>0</v>
      </c>
      <c r="M422" s="123">
        <f t="shared" si="172"/>
        <v>861</v>
      </c>
      <c r="N422" s="123">
        <f t="shared" si="164"/>
        <v>2130</v>
      </c>
      <c r="O422" s="123">
        <f>D422*1.1%</f>
        <v>330.00000000000006</v>
      </c>
      <c r="P422" s="123">
        <f t="shared" si="163"/>
        <v>912</v>
      </c>
      <c r="Q422" s="123">
        <f t="shared" si="165"/>
        <v>2127</v>
      </c>
      <c r="R422" s="123">
        <v>0</v>
      </c>
      <c r="S422" s="123">
        <f t="shared" si="173"/>
        <v>1773</v>
      </c>
      <c r="T422" s="123">
        <f t="shared" si="174"/>
        <v>1773</v>
      </c>
      <c r="U422" s="123">
        <f t="shared" si="175"/>
        <v>4587</v>
      </c>
      <c r="V422" s="149">
        <f t="shared" si="176"/>
        <v>48227</v>
      </c>
      <c r="W422" s="150">
        <v>42826</v>
      </c>
      <c r="X422" s="150">
        <v>43191</v>
      </c>
      <c r="Y422" s="151" t="s">
        <v>691</v>
      </c>
      <c r="Z422" s="152" t="s">
        <v>1113</v>
      </c>
    </row>
    <row r="423" spans="1:26" s="152" customFormat="1" ht="32.1" customHeight="1" x14ac:dyDescent="0.25">
      <c r="A423" s="146">
        <v>415</v>
      </c>
      <c r="B423" s="147" t="s">
        <v>595</v>
      </c>
      <c r="C423" s="147" t="s">
        <v>596</v>
      </c>
      <c r="D423" s="123">
        <v>125000</v>
      </c>
      <c r="E423" s="123">
        <v>125000</v>
      </c>
      <c r="F423" s="123">
        <v>0</v>
      </c>
      <c r="G423" s="123">
        <f t="shared" si="167"/>
        <v>117817.39600000001</v>
      </c>
      <c r="H423" s="123">
        <f t="shared" si="168"/>
        <v>1500000</v>
      </c>
      <c r="I423" s="123">
        <f t="shared" si="169"/>
        <v>86191.247999999992</v>
      </c>
      <c r="J423" s="123">
        <f t="shared" si="170"/>
        <v>1413808.7520000001</v>
      </c>
      <c r="K423" s="148">
        <f t="shared" si="171"/>
        <v>18037.286291666667</v>
      </c>
      <c r="L423" s="123">
        <v>0</v>
      </c>
      <c r="M423" s="123">
        <f t="shared" si="172"/>
        <v>3587.5</v>
      </c>
      <c r="N423" s="123">
        <f t="shared" si="164"/>
        <v>8875</v>
      </c>
      <c r="O423" s="123">
        <f>47304*1.1%</f>
        <v>520.34400000000005</v>
      </c>
      <c r="P423" s="123">
        <f>118260*3.04%</f>
        <v>3595.1039999999998</v>
      </c>
      <c r="Q423" s="123">
        <f t="shared" si="165"/>
        <v>8862.5</v>
      </c>
      <c r="R423" s="123">
        <v>0</v>
      </c>
      <c r="S423" s="123">
        <f t="shared" si="173"/>
        <v>7182.6039999999994</v>
      </c>
      <c r="T423" s="123">
        <f t="shared" si="174"/>
        <v>25219.890291666667</v>
      </c>
      <c r="U423" s="123">
        <f t="shared" si="175"/>
        <v>18257.844000000001</v>
      </c>
      <c r="V423" s="149">
        <f t="shared" si="176"/>
        <v>99780.10970833333</v>
      </c>
      <c r="W423" s="150">
        <v>42855</v>
      </c>
      <c r="X423" s="150">
        <v>43220</v>
      </c>
      <c r="Y423" s="151" t="s">
        <v>597</v>
      </c>
      <c r="Z423" s="152" t="s">
        <v>1113</v>
      </c>
    </row>
    <row r="424" spans="1:26" s="152" customFormat="1" ht="32.1" customHeight="1" x14ac:dyDescent="0.25">
      <c r="A424" s="146">
        <v>416</v>
      </c>
      <c r="B424" s="147" t="s">
        <v>909</v>
      </c>
      <c r="C424" s="147" t="s">
        <v>33</v>
      </c>
      <c r="D424" s="123">
        <v>25000</v>
      </c>
      <c r="E424" s="123">
        <v>25000</v>
      </c>
      <c r="F424" s="123">
        <v>15000</v>
      </c>
      <c r="G424" s="123">
        <f t="shared" si="167"/>
        <v>23522.5</v>
      </c>
      <c r="H424" s="123">
        <f t="shared" si="168"/>
        <v>300000</v>
      </c>
      <c r="I424" s="123">
        <f t="shared" si="169"/>
        <v>17730</v>
      </c>
      <c r="J424" s="123">
        <f t="shared" si="170"/>
        <v>282270</v>
      </c>
      <c r="K424" s="148">
        <f t="shared" si="171"/>
        <v>0</v>
      </c>
      <c r="L424" s="123">
        <v>0</v>
      </c>
      <c r="M424" s="123">
        <f t="shared" si="172"/>
        <v>717.5</v>
      </c>
      <c r="N424" s="123">
        <f t="shared" si="164"/>
        <v>1774.9999999999998</v>
      </c>
      <c r="O424" s="123">
        <f>D424*1.1%</f>
        <v>275</v>
      </c>
      <c r="P424" s="123">
        <f t="shared" ref="P424:P442" si="177">D424*3.04%</f>
        <v>760</v>
      </c>
      <c r="Q424" s="123">
        <f t="shared" si="165"/>
        <v>1772.5000000000002</v>
      </c>
      <c r="R424" s="123">
        <v>0</v>
      </c>
      <c r="S424" s="123">
        <f t="shared" si="173"/>
        <v>1477.5</v>
      </c>
      <c r="T424" s="123">
        <f t="shared" si="174"/>
        <v>1477.5</v>
      </c>
      <c r="U424" s="123">
        <f t="shared" si="175"/>
        <v>3822.5</v>
      </c>
      <c r="V424" s="149">
        <f t="shared" si="176"/>
        <v>38522.5</v>
      </c>
      <c r="W424" s="150">
        <v>42978</v>
      </c>
      <c r="X424" s="150">
        <v>43343</v>
      </c>
      <c r="Y424" s="151" t="s">
        <v>921</v>
      </c>
      <c r="Z424" s="152" t="s">
        <v>1113</v>
      </c>
    </row>
    <row r="425" spans="1:26" s="152" customFormat="1" ht="32.1" customHeight="1" x14ac:dyDescent="0.25">
      <c r="A425" s="146">
        <v>417</v>
      </c>
      <c r="B425" s="147" t="s">
        <v>199</v>
      </c>
      <c r="C425" s="147" t="s">
        <v>28</v>
      </c>
      <c r="D425" s="123">
        <v>25000</v>
      </c>
      <c r="E425" s="123">
        <v>25000</v>
      </c>
      <c r="F425" s="123">
        <v>15000</v>
      </c>
      <c r="G425" s="123">
        <f t="shared" si="167"/>
        <v>23522.5</v>
      </c>
      <c r="H425" s="123">
        <f t="shared" si="168"/>
        <v>300000</v>
      </c>
      <c r="I425" s="123">
        <f t="shared" si="169"/>
        <v>17730</v>
      </c>
      <c r="J425" s="123">
        <f t="shared" si="170"/>
        <v>282270</v>
      </c>
      <c r="K425" s="148">
        <f t="shared" si="171"/>
        <v>0</v>
      </c>
      <c r="L425" s="123">
        <v>0</v>
      </c>
      <c r="M425" s="123">
        <f t="shared" si="172"/>
        <v>717.5</v>
      </c>
      <c r="N425" s="123">
        <f t="shared" si="164"/>
        <v>1774.9999999999998</v>
      </c>
      <c r="O425" s="123">
        <f>D425*1.1%</f>
        <v>275</v>
      </c>
      <c r="P425" s="123">
        <f t="shared" si="177"/>
        <v>760</v>
      </c>
      <c r="Q425" s="123">
        <f t="shared" si="165"/>
        <v>1772.5000000000002</v>
      </c>
      <c r="R425" s="123">
        <v>0</v>
      </c>
      <c r="S425" s="123">
        <f t="shared" si="173"/>
        <v>1477.5</v>
      </c>
      <c r="T425" s="123">
        <f t="shared" si="174"/>
        <v>1477.5</v>
      </c>
      <c r="U425" s="123">
        <f t="shared" si="175"/>
        <v>3822.5</v>
      </c>
      <c r="V425" s="149">
        <f t="shared" si="176"/>
        <v>38522.5</v>
      </c>
      <c r="W425" s="150">
        <v>42840</v>
      </c>
      <c r="X425" s="150">
        <v>43205</v>
      </c>
      <c r="Y425" s="151" t="s">
        <v>701</v>
      </c>
      <c r="Z425" s="152" t="s">
        <v>1113</v>
      </c>
    </row>
    <row r="426" spans="1:26" s="152" customFormat="1" ht="32.1" customHeight="1" x14ac:dyDescent="0.25">
      <c r="A426" s="146">
        <v>418</v>
      </c>
      <c r="B426" s="147" t="s">
        <v>556</v>
      </c>
      <c r="C426" s="147" t="s">
        <v>559</v>
      </c>
      <c r="D426" s="123">
        <v>50000</v>
      </c>
      <c r="E426" s="123">
        <v>50000</v>
      </c>
      <c r="F426" s="123">
        <v>20000</v>
      </c>
      <c r="G426" s="123">
        <f t="shared" si="167"/>
        <v>45017.760000000002</v>
      </c>
      <c r="H426" s="123">
        <f t="shared" si="168"/>
        <v>600000</v>
      </c>
      <c r="I426" s="123">
        <f t="shared" si="169"/>
        <v>59786.879999999997</v>
      </c>
      <c r="J426" s="123">
        <f t="shared" si="170"/>
        <v>540213.12</v>
      </c>
      <c r="K426" s="148">
        <f t="shared" si="171"/>
        <v>1549.9138749999997</v>
      </c>
      <c r="L426" s="123">
        <v>0</v>
      </c>
      <c r="M426" s="123">
        <f t="shared" si="172"/>
        <v>1435</v>
      </c>
      <c r="N426" s="123">
        <f t="shared" si="164"/>
        <v>3549.9999999999995</v>
      </c>
      <c r="O426" s="123">
        <f>47304*1.1%</f>
        <v>520.34400000000005</v>
      </c>
      <c r="P426" s="123">
        <f t="shared" si="177"/>
        <v>1520</v>
      </c>
      <c r="Q426" s="123">
        <f t="shared" si="165"/>
        <v>3545.0000000000005</v>
      </c>
      <c r="R426" s="123">
        <f>1013.62*2</f>
        <v>2027.24</v>
      </c>
      <c r="S426" s="123">
        <f t="shared" si="173"/>
        <v>4982.24</v>
      </c>
      <c r="T426" s="123">
        <f t="shared" si="174"/>
        <v>6532.153875</v>
      </c>
      <c r="U426" s="123">
        <f t="shared" si="175"/>
        <v>7615.3440000000001</v>
      </c>
      <c r="V426" s="149">
        <f t="shared" si="176"/>
        <v>63467.846124999996</v>
      </c>
      <c r="W426" s="150">
        <v>43160</v>
      </c>
      <c r="X426" s="150">
        <v>43525</v>
      </c>
      <c r="Y426" s="151" t="s">
        <v>1107</v>
      </c>
      <c r="Z426" s="152" t="s">
        <v>1113</v>
      </c>
    </row>
    <row r="427" spans="1:26" s="152" customFormat="1" ht="32.1" customHeight="1" x14ac:dyDescent="0.25">
      <c r="A427" s="146">
        <v>419</v>
      </c>
      <c r="B427" s="147" t="s">
        <v>863</v>
      </c>
      <c r="C427" s="147" t="s">
        <v>33</v>
      </c>
      <c r="D427" s="123">
        <v>25000</v>
      </c>
      <c r="E427" s="123">
        <v>25000</v>
      </c>
      <c r="F427" s="123">
        <v>15000</v>
      </c>
      <c r="G427" s="123">
        <f t="shared" si="167"/>
        <v>23522.5</v>
      </c>
      <c r="H427" s="123">
        <f t="shared" si="168"/>
        <v>300000</v>
      </c>
      <c r="I427" s="123">
        <f t="shared" si="169"/>
        <v>17730</v>
      </c>
      <c r="J427" s="123">
        <f t="shared" si="170"/>
        <v>282270</v>
      </c>
      <c r="K427" s="148">
        <f t="shared" si="171"/>
        <v>0</v>
      </c>
      <c r="L427" s="123">
        <v>0</v>
      </c>
      <c r="M427" s="123">
        <f t="shared" si="172"/>
        <v>717.5</v>
      </c>
      <c r="N427" s="123">
        <f t="shared" si="164"/>
        <v>1774.9999999999998</v>
      </c>
      <c r="O427" s="123">
        <f>D427*1.1%</f>
        <v>275</v>
      </c>
      <c r="P427" s="123">
        <f t="shared" si="177"/>
        <v>760</v>
      </c>
      <c r="Q427" s="123">
        <f t="shared" si="165"/>
        <v>1772.5000000000002</v>
      </c>
      <c r="R427" s="123">
        <v>0</v>
      </c>
      <c r="S427" s="123">
        <f t="shared" si="173"/>
        <v>1477.5</v>
      </c>
      <c r="T427" s="123">
        <f t="shared" si="174"/>
        <v>1477.5</v>
      </c>
      <c r="U427" s="123">
        <f t="shared" si="175"/>
        <v>3822.5</v>
      </c>
      <c r="V427" s="149">
        <f t="shared" si="176"/>
        <v>38522.5</v>
      </c>
      <c r="W427" s="150">
        <v>42857</v>
      </c>
      <c r="X427" s="150">
        <v>43222</v>
      </c>
      <c r="Y427" s="151" t="s">
        <v>864</v>
      </c>
      <c r="Z427" s="152" t="s">
        <v>1113</v>
      </c>
    </row>
    <row r="428" spans="1:26" s="152" customFormat="1" ht="32.1" customHeight="1" x14ac:dyDescent="0.25">
      <c r="A428" s="146">
        <v>420</v>
      </c>
      <c r="B428" s="147" t="s">
        <v>910</v>
      </c>
      <c r="C428" s="147" t="s">
        <v>913</v>
      </c>
      <c r="D428" s="123">
        <v>65000</v>
      </c>
      <c r="E428" s="123">
        <v>65000</v>
      </c>
      <c r="F428" s="123">
        <v>0</v>
      </c>
      <c r="G428" s="123">
        <f t="shared" si="167"/>
        <v>61158.5</v>
      </c>
      <c r="H428" s="123">
        <f t="shared" si="168"/>
        <v>780000</v>
      </c>
      <c r="I428" s="123">
        <f t="shared" si="169"/>
        <v>46098</v>
      </c>
      <c r="J428" s="123">
        <f t="shared" si="170"/>
        <v>733902</v>
      </c>
      <c r="K428" s="148">
        <f t="shared" si="171"/>
        <v>4427.5498333333335</v>
      </c>
      <c r="L428" s="123">
        <v>0</v>
      </c>
      <c r="M428" s="123">
        <f t="shared" si="172"/>
        <v>1865.5</v>
      </c>
      <c r="N428" s="123">
        <f t="shared" si="164"/>
        <v>4615</v>
      </c>
      <c r="O428" s="123">
        <f>47304*1.1%</f>
        <v>520.34400000000005</v>
      </c>
      <c r="P428" s="123">
        <f t="shared" si="177"/>
        <v>1976</v>
      </c>
      <c r="Q428" s="123">
        <f t="shared" si="165"/>
        <v>4608.5</v>
      </c>
      <c r="R428" s="123">
        <v>0</v>
      </c>
      <c r="S428" s="123">
        <f t="shared" si="173"/>
        <v>3841.5</v>
      </c>
      <c r="T428" s="123">
        <f t="shared" si="174"/>
        <v>8269.0498333333344</v>
      </c>
      <c r="U428" s="123">
        <f t="shared" si="175"/>
        <v>9743.844000000001</v>
      </c>
      <c r="V428" s="149">
        <f t="shared" si="176"/>
        <v>56730.950166666662</v>
      </c>
      <c r="W428" s="150">
        <v>43009</v>
      </c>
      <c r="X428" s="150">
        <v>43374</v>
      </c>
      <c r="Y428" s="151" t="s">
        <v>922</v>
      </c>
      <c r="Z428" s="152" t="s">
        <v>1113</v>
      </c>
    </row>
    <row r="429" spans="1:26" s="152" customFormat="1" ht="32.1" customHeight="1" x14ac:dyDescent="0.25">
      <c r="A429" s="146">
        <v>421</v>
      </c>
      <c r="B429" s="147" t="s">
        <v>911</v>
      </c>
      <c r="C429" s="147" t="s">
        <v>28</v>
      </c>
      <c r="D429" s="123">
        <v>25000</v>
      </c>
      <c r="E429" s="123">
        <v>25000</v>
      </c>
      <c r="F429" s="123">
        <v>15000</v>
      </c>
      <c r="G429" s="123">
        <f t="shared" si="167"/>
        <v>23522.5</v>
      </c>
      <c r="H429" s="123">
        <f t="shared" si="168"/>
        <v>300000</v>
      </c>
      <c r="I429" s="123">
        <f t="shared" si="169"/>
        <v>17730</v>
      </c>
      <c r="J429" s="123">
        <f t="shared" si="170"/>
        <v>282270</v>
      </c>
      <c r="K429" s="148">
        <f t="shared" si="171"/>
        <v>0</v>
      </c>
      <c r="L429" s="123">
        <v>0</v>
      </c>
      <c r="M429" s="123">
        <f t="shared" si="172"/>
        <v>717.5</v>
      </c>
      <c r="N429" s="123">
        <f t="shared" si="164"/>
        <v>1774.9999999999998</v>
      </c>
      <c r="O429" s="123">
        <f>D429*1.1%</f>
        <v>275</v>
      </c>
      <c r="P429" s="123">
        <f t="shared" si="177"/>
        <v>760</v>
      </c>
      <c r="Q429" s="123">
        <f t="shared" si="165"/>
        <v>1772.5000000000002</v>
      </c>
      <c r="R429" s="123">
        <v>0</v>
      </c>
      <c r="S429" s="123">
        <f t="shared" si="173"/>
        <v>1477.5</v>
      </c>
      <c r="T429" s="123">
        <f t="shared" si="174"/>
        <v>1477.5</v>
      </c>
      <c r="U429" s="123">
        <f t="shared" si="175"/>
        <v>3822.5</v>
      </c>
      <c r="V429" s="149">
        <f t="shared" si="176"/>
        <v>38522.5</v>
      </c>
      <c r="W429" s="150">
        <v>42979</v>
      </c>
      <c r="X429" s="150">
        <v>43344</v>
      </c>
      <c r="Y429" s="151" t="s">
        <v>923</v>
      </c>
      <c r="Z429" s="152" t="s">
        <v>1113</v>
      </c>
    </row>
    <row r="430" spans="1:26" s="152" customFormat="1" ht="32.1" customHeight="1" x14ac:dyDescent="0.25">
      <c r="A430" s="146">
        <v>422</v>
      </c>
      <c r="B430" s="147" t="s">
        <v>648</v>
      </c>
      <c r="C430" s="147" t="s">
        <v>40</v>
      </c>
      <c r="D430" s="123">
        <v>25000</v>
      </c>
      <c r="E430" s="123">
        <v>25000</v>
      </c>
      <c r="F430" s="123">
        <v>15000</v>
      </c>
      <c r="G430" s="123">
        <f t="shared" si="167"/>
        <v>23522.5</v>
      </c>
      <c r="H430" s="123">
        <f t="shared" si="168"/>
        <v>300000</v>
      </c>
      <c r="I430" s="123">
        <f t="shared" si="169"/>
        <v>17730</v>
      </c>
      <c r="J430" s="123">
        <f t="shared" si="170"/>
        <v>282270</v>
      </c>
      <c r="K430" s="148">
        <f t="shared" si="171"/>
        <v>0</v>
      </c>
      <c r="L430" s="123">
        <v>0</v>
      </c>
      <c r="M430" s="123">
        <f t="shared" si="172"/>
        <v>717.5</v>
      </c>
      <c r="N430" s="123">
        <f t="shared" si="164"/>
        <v>1774.9999999999998</v>
      </c>
      <c r="O430" s="123">
        <f>D430*1.1%</f>
        <v>275</v>
      </c>
      <c r="P430" s="123">
        <f t="shared" si="177"/>
        <v>760</v>
      </c>
      <c r="Q430" s="123">
        <f t="shared" si="165"/>
        <v>1772.5000000000002</v>
      </c>
      <c r="R430" s="123">
        <v>0</v>
      </c>
      <c r="S430" s="123">
        <f t="shared" si="173"/>
        <v>1477.5</v>
      </c>
      <c r="T430" s="123">
        <f t="shared" si="174"/>
        <v>1477.5</v>
      </c>
      <c r="U430" s="123">
        <f t="shared" si="175"/>
        <v>3822.5</v>
      </c>
      <c r="V430" s="149">
        <f t="shared" si="176"/>
        <v>38522.5</v>
      </c>
      <c r="W430" s="150">
        <v>42840</v>
      </c>
      <c r="X430" s="150">
        <v>43205</v>
      </c>
      <c r="Y430" s="151" t="s">
        <v>653</v>
      </c>
      <c r="Z430" s="152" t="s">
        <v>1113</v>
      </c>
    </row>
    <row r="431" spans="1:26" s="152" customFormat="1" ht="32.1" customHeight="1" x14ac:dyDescent="0.25">
      <c r="A431" s="146">
        <v>423</v>
      </c>
      <c r="B431" s="147" t="s">
        <v>200</v>
      </c>
      <c r="C431" s="147" t="s">
        <v>28</v>
      </c>
      <c r="D431" s="123">
        <v>25000</v>
      </c>
      <c r="E431" s="123">
        <v>25000</v>
      </c>
      <c r="F431" s="123">
        <v>15000</v>
      </c>
      <c r="G431" s="123">
        <f t="shared" si="167"/>
        <v>23522.5</v>
      </c>
      <c r="H431" s="123">
        <f t="shared" si="168"/>
        <v>300000</v>
      </c>
      <c r="I431" s="123">
        <f t="shared" si="169"/>
        <v>17730</v>
      </c>
      <c r="J431" s="123">
        <f t="shared" si="170"/>
        <v>282270</v>
      </c>
      <c r="K431" s="148">
        <f t="shared" si="171"/>
        <v>0</v>
      </c>
      <c r="L431" s="123">
        <v>0</v>
      </c>
      <c r="M431" s="123">
        <f t="shared" si="172"/>
        <v>717.5</v>
      </c>
      <c r="N431" s="123">
        <f t="shared" si="164"/>
        <v>1774.9999999999998</v>
      </c>
      <c r="O431" s="123">
        <f>D431*1.1%</f>
        <v>275</v>
      </c>
      <c r="P431" s="123">
        <f t="shared" si="177"/>
        <v>760</v>
      </c>
      <c r="Q431" s="123">
        <f t="shared" si="165"/>
        <v>1772.5000000000002</v>
      </c>
      <c r="R431" s="123">
        <v>0</v>
      </c>
      <c r="S431" s="123">
        <f t="shared" si="173"/>
        <v>1477.5</v>
      </c>
      <c r="T431" s="123">
        <f t="shared" si="174"/>
        <v>1477.5</v>
      </c>
      <c r="U431" s="123">
        <f t="shared" si="175"/>
        <v>3822.5</v>
      </c>
      <c r="V431" s="149">
        <f t="shared" si="176"/>
        <v>38522.5</v>
      </c>
      <c r="W431" s="150">
        <v>42826</v>
      </c>
      <c r="X431" s="150">
        <v>43191</v>
      </c>
      <c r="Y431" s="151" t="s">
        <v>692</v>
      </c>
      <c r="Z431" s="152" t="s">
        <v>1113</v>
      </c>
    </row>
    <row r="432" spans="1:26" s="152" customFormat="1" ht="32.1" customHeight="1" x14ac:dyDescent="0.25">
      <c r="A432" s="146">
        <v>424</v>
      </c>
      <c r="B432" s="147" t="s">
        <v>1053</v>
      </c>
      <c r="C432" s="147" t="s">
        <v>33</v>
      </c>
      <c r="D432" s="123">
        <v>25000</v>
      </c>
      <c r="E432" s="123">
        <v>25000</v>
      </c>
      <c r="F432" s="123">
        <v>15000</v>
      </c>
      <c r="G432" s="123">
        <f t="shared" si="167"/>
        <v>23522.5</v>
      </c>
      <c r="H432" s="123">
        <f t="shared" si="168"/>
        <v>300000</v>
      </c>
      <c r="I432" s="123">
        <f t="shared" si="169"/>
        <v>17730</v>
      </c>
      <c r="J432" s="123">
        <f t="shared" si="170"/>
        <v>282270</v>
      </c>
      <c r="K432" s="148">
        <f t="shared" si="171"/>
        <v>0</v>
      </c>
      <c r="L432" s="123">
        <v>0</v>
      </c>
      <c r="M432" s="123">
        <f t="shared" si="172"/>
        <v>717.5</v>
      </c>
      <c r="N432" s="123">
        <f t="shared" si="164"/>
        <v>1774.9999999999998</v>
      </c>
      <c r="O432" s="123">
        <f>D432*1.1%</f>
        <v>275</v>
      </c>
      <c r="P432" s="123">
        <f t="shared" si="177"/>
        <v>760</v>
      </c>
      <c r="Q432" s="123">
        <f t="shared" si="165"/>
        <v>1772.5000000000002</v>
      </c>
      <c r="R432" s="123">
        <v>0</v>
      </c>
      <c r="S432" s="123">
        <f t="shared" si="173"/>
        <v>1477.5</v>
      </c>
      <c r="T432" s="123">
        <f t="shared" si="174"/>
        <v>1477.5</v>
      </c>
      <c r="U432" s="123">
        <f t="shared" si="175"/>
        <v>3822.5</v>
      </c>
      <c r="V432" s="149">
        <f t="shared" si="176"/>
        <v>38522.5</v>
      </c>
      <c r="W432" s="150">
        <v>42990</v>
      </c>
      <c r="X432" s="150">
        <v>43355</v>
      </c>
      <c r="Y432" s="151" t="s">
        <v>1059</v>
      </c>
      <c r="Z432" s="152" t="s">
        <v>1113</v>
      </c>
    </row>
    <row r="433" spans="1:26" s="152" customFormat="1" ht="32.1" customHeight="1" x14ac:dyDescent="0.25">
      <c r="A433" s="146">
        <v>425</v>
      </c>
      <c r="B433" s="147" t="s">
        <v>345</v>
      </c>
      <c r="C433" s="147" t="s">
        <v>33</v>
      </c>
      <c r="D433" s="123">
        <v>25000</v>
      </c>
      <c r="E433" s="123">
        <v>25000</v>
      </c>
      <c r="F433" s="123">
        <v>15000</v>
      </c>
      <c r="G433" s="123">
        <f t="shared" si="167"/>
        <v>23522.5</v>
      </c>
      <c r="H433" s="123">
        <f t="shared" si="168"/>
        <v>300000</v>
      </c>
      <c r="I433" s="123">
        <f t="shared" si="169"/>
        <v>17730</v>
      </c>
      <c r="J433" s="123">
        <f t="shared" si="170"/>
        <v>282270</v>
      </c>
      <c r="K433" s="148">
        <f t="shared" si="171"/>
        <v>0</v>
      </c>
      <c r="L433" s="123">
        <v>0</v>
      </c>
      <c r="M433" s="123">
        <f t="shared" si="172"/>
        <v>717.5</v>
      </c>
      <c r="N433" s="123">
        <f t="shared" si="164"/>
        <v>1774.9999999999998</v>
      </c>
      <c r="O433" s="123">
        <f>D433*1.1%</f>
        <v>275</v>
      </c>
      <c r="P433" s="123">
        <f t="shared" si="177"/>
        <v>760</v>
      </c>
      <c r="Q433" s="123">
        <f t="shared" si="165"/>
        <v>1772.5000000000002</v>
      </c>
      <c r="R433" s="123">
        <v>0</v>
      </c>
      <c r="S433" s="123">
        <f t="shared" si="173"/>
        <v>1477.5</v>
      </c>
      <c r="T433" s="123">
        <f t="shared" si="174"/>
        <v>1477.5</v>
      </c>
      <c r="U433" s="123">
        <f t="shared" si="175"/>
        <v>3822.5</v>
      </c>
      <c r="V433" s="149">
        <f t="shared" si="176"/>
        <v>38522.5</v>
      </c>
      <c r="W433" s="150">
        <v>43040</v>
      </c>
      <c r="X433" s="150">
        <v>43404</v>
      </c>
      <c r="Y433" s="151" t="s">
        <v>932</v>
      </c>
      <c r="Z433" s="152" t="s">
        <v>1113</v>
      </c>
    </row>
    <row r="434" spans="1:26" s="152" customFormat="1" ht="32.1" customHeight="1" x14ac:dyDescent="0.25">
      <c r="A434" s="146">
        <v>426</v>
      </c>
      <c r="B434" s="147" t="s">
        <v>470</v>
      </c>
      <c r="C434" s="147" t="s">
        <v>472</v>
      </c>
      <c r="D434" s="123">
        <v>65000</v>
      </c>
      <c r="E434" s="123">
        <v>65000</v>
      </c>
      <c r="F434" s="123">
        <v>0</v>
      </c>
      <c r="G434" s="123">
        <f t="shared" si="167"/>
        <v>61158.5</v>
      </c>
      <c r="H434" s="123">
        <f t="shared" si="168"/>
        <v>780000</v>
      </c>
      <c r="I434" s="123">
        <f t="shared" si="169"/>
        <v>46098</v>
      </c>
      <c r="J434" s="123">
        <f t="shared" si="170"/>
        <v>733902</v>
      </c>
      <c r="K434" s="148">
        <f t="shared" si="171"/>
        <v>4427.5498333333335</v>
      </c>
      <c r="L434" s="123">
        <v>0</v>
      </c>
      <c r="M434" s="123">
        <f t="shared" si="172"/>
        <v>1865.5</v>
      </c>
      <c r="N434" s="123">
        <f t="shared" si="164"/>
        <v>4615</v>
      </c>
      <c r="O434" s="123">
        <f>47304*1.1%</f>
        <v>520.34400000000005</v>
      </c>
      <c r="P434" s="123">
        <f t="shared" si="177"/>
        <v>1976</v>
      </c>
      <c r="Q434" s="123">
        <f t="shared" si="165"/>
        <v>4608.5</v>
      </c>
      <c r="R434" s="123">
        <v>0</v>
      </c>
      <c r="S434" s="123">
        <f t="shared" si="173"/>
        <v>3841.5</v>
      </c>
      <c r="T434" s="123">
        <f t="shared" si="174"/>
        <v>8269.0498333333344</v>
      </c>
      <c r="U434" s="123">
        <f t="shared" si="175"/>
        <v>9743.844000000001</v>
      </c>
      <c r="V434" s="149">
        <f t="shared" si="176"/>
        <v>56730.950166666662</v>
      </c>
      <c r="W434" s="150">
        <v>43160</v>
      </c>
      <c r="X434" s="150">
        <v>43525</v>
      </c>
      <c r="Y434" s="151" t="s">
        <v>1105</v>
      </c>
      <c r="Z434" s="152" t="s">
        <v>1113</v>
      </c>
    </row>
    <row r="435" spans="1:26" s="152" customFormat="1" ht="32.1" customHeight="1" x14ac:dyDescent="0.25">
      <c r="A435" s="146">
        <v>427</v>
      </c>
      <c r="B435" s="147" t="s">
        <v>140</v>
      </c>
      <c r="C435" s="147" t="s">
        <v>28</v>
      </c>
      <c r="D435" s="123">
        <v>25000</v>
      </c>
      <c r="E435" s="123">
        <v>25000</v>
      </c>
      <c r="F435" s="123">
        <v>15000</v>
      </c>
      <c r="G435" s="123">
        <f t="shared" si="167"/>
        <v>23522.5</v>
      </c>
      <c r="H435" s="123">
        <f t="shared" si="168"/>
        <v>300000</v>
      </c>
      <c r="I435" s="123">
        <f t="shared" si="169"/>
        <v>17730</v>
      </c>
      <c r="J435" s="123">
        <f t="shared" si="170"/>
        <v>282270</v>
      </c>
      <c r="K435" s="148">
        <f t="shared" si="171"/>
        <v>0</v>
      </c>
      <c r="L435" s="123">
        <v>0</v>
      </c>
      <c r="M435" s="123">
        <f t="shared" si="172"/>
        <v>717.5</v>
      </c>
      <c r="N435" s="123">
        <f t="shared" si="164"/>
        <v>1774.9999999999998</v>
      </c>
      <c r="O435" s="123">
        <f t="shared" ref="O435:O440" si="178">D435*1.1%</f>
        <v>275</v>
      </c>
      <c r="P435" s="123">
        <f t="shared" si="177"/>
        <v>760</v>
      </c>
      <c r="Q435" s="123">
        <f t="shared" si="165"/>
        <v>1772.5000000000002</v>
      </c>
      <c r="R435" s="123">
        <v>0</v>
      </c>
      <c r="S435" s="123">
        <f t="shared" si="173"/>
        <v>1477.5</v>
      </c>
      <c r="T435" s="123">
        <f t="shared" si="174"/>
        <v>1477.5</v>
      </c>
      <c r="U435" s="123">
        <f t="shared" si="175"/>
        <v>3822.5</v>
      </c>
      <c r="V435" s="149">
        <f t="shared" si="176"/>
        <v>38522.5</v>
      </c>
      <c r="W435" s="150">
        <v>42840</v>
      </c>
      <c r="X435" s="150">
        <v>43205</v>
      </c>
      <c r="Y435" s="151" t="s">
        <v>1044</v>
      </c>
      <c r="Z435" s="152" t="s">
        <v>1113</v>
      </c>
    </row>
    <row r="436" spans="1:26" s="152" customFormat="1" ht="32.1" customHeight="1" x14ac:dyDescent="0.25">
      <c r="A436" s="146">
        <v>428</v>
      </c>
      <c r="B436" s="147" t="s">
        <v>141</v>
      </c>
      <c r="C436" s="147" t="s">
        <v>28</v>
      </c>
      <c r="D436" s="123">
        <v>25000</v>
      </c>
      <c r="E436" s="123">
        <v>25000</v>
      </c>
      <c r="F436" s="123">
        <v>15000</v>
      </c>
      <c r="G436" s="123">
        <f t="shared" si="167"/>
        <v>23522.5</v>
      </c>
      <c r="H436" s="123">
        <f t="shared" si="168"/>
        <v>300000</v>
      </c>
      <c r="I436" s="123">
        <f t="shared" si="169"/>
        <v>17730</v>
      </c>
      <c r="J436" s="123">
        <f t="shared" si="170"/>
        <v>282270</v>
      </c>
      <c r="K436" s="148">
        <f t="shared" si="171"/>
        <v>0</v>
      </c>
      <c r="L436" s="123">
        <v>0</v>
      </c>
      <c r="M436" s="123">
        <f t="shared" si="172"/>
        <v>717.5</v>
      </c>
      <c r="N436" s="123">
        <f t="shared" si="164"/>
        <v>1774.9999999999998</v>
      </c>
      <c r="O436" s="123">
        <f t="shared" si="178"/>
        <v>275</v>
      </c>
      <c r="P436" s="123">
        <f t="shared" si="177"/>
        <v>760</v>
      </c>
      <c r="Q436" s="123">
        <f t="shared" si="165"/>
        <v>1772.5000000000002</v>
      </c>
      <c r="R436" s="123">
        <v>0</v>
      </c>
      <c r="S436" s="123">
        <f t="shared" si="173"/>
        <v>1477.5</v>
      </c>
      <c r="T436" s="123">
        <f t="shared" si="174"/>
        <v>1477.5</v>
      </c>
      <c r="U436" s="123">
        <f t="shared" si="175"/>
        <v>3822.5</v>
      </c>
      <c r="V436" s="149">
        <f t="shared" si="176"/>
        <v>38522.5</v>
      </c>
      <c r="W436" s="150">
        <v>42887</v>
      </c>
      <c r="X436" s="150">
        <v>43252</v>
      </c>
      <c r="Y436" s="151" t="s">
        <v>714</v>
      </c>
      <c r="Z436" s="152" t="s">
        <v>1113</v>
      </c>
    </row>
    <row r="437" spans="1:26" s="152" customFormat="1" ht="32.1" customHeight="1" x14ac:dyDescent="0.25">
      <c r="A437" s="146">
        <v>429</v>
      </c>
      <c r="B437" s="147" t="s">
        <v>142</v>
      </c>
      <c r="C437" s="147" t="s">
        <v>55</v>
      </c>
      <c r="D437" s="123">
        <v>25000</v>
      </c>
      <c r="E437" s="123">
        <v>25000</v>
      </c>
      <c r="F437" s="123">
        <v>15000</v>
      </c>
      <c r="G437" s="123">
        <f t="shared" si="167"/>
        <v>23522.5</v>
      </c>
      <c r="H437" s="123">
        <f t="shared" si="168"/>
        <v>300000</v>
      </c>
      <c r="I437" s="123">
        <f t="shared" si="169"/>
        <v>17730</v>
      </c>
      <c r="J437" s="123">
        <f t="shared" si="170"/>
        <v>282270</v>
      </c>
      <c r="K437" s="148">
        <f t="shared" si="171"/>
        <v>0</v>
      </c>
      <c r="L437" s="123">
        <v>0</v>
      </c>
      <c r="M437" s="123">
        <f t="shared" si="172"/>
        <v>717.5</v>
      </c>
      <c r="N437" s="123">
        <f t="shared" si="164"/>
        <v>1774.9999999999998</v>
      </c>
      <c r="O437" s="123">
        <f t="shared" si="178"/>
        <v>275</v>
      </c>
      <c r="P437" s="123">
        <f t="shared" si="177"/>
        <v>760</v>
      </c>
      <c r="Q437" s="123">
        <f t="shared" si="165"/>
        <v>1772.5000000000002</v>
      </c>
      <c r="R437" s="123">
        <v>0</v>
      </c>
      <c r="S437" s="123">
        <f t="shared" si="173"/>
        <v>1477.5</v>
      </c>
      <c r="T437" s="123">
        <f t="shared" si="174"/>
        <v>1477.5</v>
      </c>
      <c r="U437" s="123">
        <f t="shared" si="175"/>
        <v>3822.5</v>
      </c>
      <c r="V437" s="149">
        <f t="shared" si="176"/>
        <v>38522.5</v>
      </c>
      <c r="W437" s="150">
        <v>42887</v>
      </c>
      <c r="X437" s="150">
        <v>43252</v>
      </c>
      <c r="Y437" s="151" t="s">
        <v>688</v>
      </c>
      <c r="Z437" s="152" t="s">
        <v>1113</v>
      </c>
    </row>
    <row r="438" spans="1:26" s="152" customFormat="1" ht="32.1" customHeight="1" x14ac:dyDescent="0.25">
      <c r="A438" s="146">
        <v>430</v>
      </c>
      <c r="B438" s="147" t="s">
        <v>201</v>
      </c>
      <c r="C438" s="147" t="s">
        <v>57</v>
      </c>
      <c r="D438" s="123">
        <v>33000</v>
      </c>
      <c r="E438" s="123">
        <v>33000</v>
      </c>
      <c r="F438" s="123">
        <v>15000</v>
      </c>
      <c r="G438" s="123">
        <f t="shared" si="167"/>
        <v>31049.7</v>
      </c>
      <c r="H438" s="123">
        <f t="shared" si="168"/>
        <v>396000</v>
      </c>
      <c r="I438" s="123">
        <f t="shared" si="169"/>
        <v>23403.600000000002</v>
      </c>
      <c r="J438" s="123">
        <f t="shared" si="170"/>
        <v>372596.4</v>
      </c>
      <c r="K438" s="148">
        <f t="shared" si="171"/>
        <v>0</v>
      </c>
      <c r="L438" s="123">
        <v>0</v>
      </c>
      <c r="M438" s="123">
        <f t="shared" si="172"/>
        <v>947.1</v>
      </c>
      <c r="N438" s="123">
        <f t="shared" si="164"/>
        <v>2343</v>
      </c>
      <c r="O438" s="123">
        <f t="shared" si="178"/>
        <v>363.00000000000006</v>
      </c>
      <c r="P438" s="123">
        <f t="shared" si="177"/>
        <v>1003.2</v>
      </c>
      <c r="Q438" s="123">
        <f t="shared" si="165"/>
        <v>2339.7000000000003</v>
      </c>
      <c r="R438" s="123">
        <v>0</v>
      </c>
      <c r="S438" s="123">
        <f t="shared" si="173"/>
        <v>1950.3000000000002</v>
      </c>
      <c r="T438" s="123">
        <f t="shared" si="174"/>
        <v>1950.3000000000002</v>
      </c>
      <c r="U438" s="123">
        <f t="shared" si="175"/>
        <v>5045.7000000000007</v>
      </c>
      <c r="V438" s="149">
        <f t="shared" si="176"/>
        <v>46049.7</v>
      </c>
      <c r="W438" s="150">
        <v>42826</v>
      </c>
      <c r="X438" s="150">
        <v>43191</v>
      </c>
      <c r="Y438" s="151" t="s">
        <v>483</v>
      </c>
      <c r="Z438" s="152" t="s">
        <v>1113</v>
      </c>
    </row>
    <row r="439" spans="1:26" s="152" customFormat="1" ht="32.1" customHeight="1" x14ac:dyDescent="0.25">
      <c r="A439" s="146">
        <v>431</v>
      </c>
      <c r="B439" s="147" t="s">
        <v>329</v>
      </c>
      <c r="C439" s="147" t="s">
        <v>331</v>
      </c>
      <c r="D439" s="123">
        <v>45000</v>
      </c>
      <c r="E439" s="123">
        <v>45000</v>
      </c>
      <c r="F439" s="123">
        <v>0</v>
      </c>
      <c r="G439" s="123">
        <f t="shared" si="167"/>
        <v>41326.879999999997</v>
      </c>
      <c r="H439" s="123">
        <f t="shared" si="168"/>
        <v>540000</v>
      </c>
      <c r="I439" s="123">
        <f t="shared" si="169"/>
        <v>44077.440000000002</v>
      </c>
      <c r="J439" s="123">
        <f t="shared" si="170"/>
        <v>495922.56</v>
      </c>
      <c r="K439" s="148">
        <f t="shared" si="171"/>
        <v>996.28187499999979</v>
      </c>
      <c r="L439" s="123">
        <v>0</v>
      </c>
      <c r="M439" s="123">
        <f t="shared" si="172"/>
        <v>1291.5</v>
      </c>
      <c r="N439" s="123">
        <f t="shared" si="164"/>
        <v>3194.9999999999995</v>
      </c>
      <c r="O439" s="123">
        <f t="shared" si="178"/>
        <v>495.00000000000006</v>
      </c>
      <c r="P439" s="123">
        <f t="shared" si="177"/>
        <v>1368</v>
      </c>
      <c r="Q439" s="123">
        <f t="shared" si="165"/>
        <v>3190.5</v>
      </c>
      <c r="R439" s="123">
        <v>1013.62</v>
      </c>
      <c r="S439" s="123">
        <f t="shared" si="173"/>
        <v>3673.12</v>
      </c>
      <c r="T439" s="123">
        <f t="shared" si="174"/>
        <v>4669.4018749999996</v>
      </c>
      <c r="U439" s="123">
        <f t="shared" si="175"/>
        <v>6880.5</v>
      </c>
      <c r="V439" s="149">
        <f t="shared" si="176"/>
        <v>40330.598125000004</v>
      </c>
      <c r="W439" s="150">
        <v>42855</v>
      </c>
      <c r="X439" s="150">
        <v>43220</v>
      </c>
      <c r="Y439" s="151" t="s">
        <v>515</v>
      </c>
      <c r="Z439" s="152" t="s">
        <v>1113</v>
      </c>
    </row>
    <row r="440" spans="1:26" s="152" customFormat="1" ht="32.1" customHeight="1" x14ac:dyDescent="0.25">
      <c r="A440" s="146">
        <v>432</v>
      </c>
      <c r="B440" s="147" t="s">
        <v>143</v>
      </c>
      <c r="C440" s="147" t="s">
        <v>40</v>
      </c>
      <c r="D440" s="123">
        <v>25000</v>
      </c>
      <c r="E440" s="123">
        <v>25000</v>
      </c>
      <c r="F440" s="123">
        <v>15000</v>
      </c>
      <c r="G440" s="123">
        <f t="shared" si="167"/>
        <v>23522.5</v>
      </c>
      <c r="H440" s="123">
        <f t="shared" si="168"/>
        <v>300000</v>
      </c>
      <c r="I440" s="123">
        <f t="shared" si="169"/>
        <v>17730</v>
      </c>
      <c r="J440" s="123">
        <f t="shared" si="170"/>
        <v>282270</v>
      </c>
      <c r="K440" s="148">
        <f t="shared" si="171"/>
        <v>0</v>
      </c>
      <c r="L440" s="123">
        <v>0</v>
      </c>
      <c r="M440" s="123">
        <f t="shared" si="172"/>
        <v>717.5</v>
      </c>
      <c r="N440" s="123">
        <f t="shared" si="164"/>
        <v>1774.9999999999998</v>
      </c>
      <c r="O440" s="123">
        <f t="shared" si="178"/>
        <v>275</v>
      </c>
      <c r="P440" s="123">
        <f t="shared" si="177"/>
        <v>760</v>
      </c>
      <c r="Q440" s="123">
        <f t="shared" si="165"/>
        <v>1772.5000000000002</v>
      </c>
      <c r="R440" s="123">
        <v>0</v>
      </c>
      <c r="S440" s="123">
        <f t="shared" si="173"/>
        <v>1477.5</v>
      </c>
      <c r="T440" s="123">
        <f t="shared" si="174"/>
        <v>1477.5</v>
      </c>
      <c r="U440" s="123">
        <f t="shared" si="175"/>
        <v>3822.5</v>
      </c>
      <c r="V440" s="149">
        <f t="shared" si="176"/>
        <v>38522.5</v>
      </c>
      <c r="W440" s="150">
        <v>42840</v>
      </c>
      <c r="X440" s="150">
        <v>43205</v>
      </c>
      <c r="Y440" s="151" t="s">
        <v>659</v>
      </c>
      <c r="Z440" s="152" t="s">
        <v>1113</v>
      </c>
    </row>
    <row r="441" spans="1:26" s="152" customFormat="1" ht="32.1" customHeight="1" x14ac:dyDescent="0.25">
      <c r="A441" s="146">
        <v>433</v>
      </c>
      <c r="B441" s="147" t="s">
        <v>955</v>
      </c>
      <c r="C441" s="147" t="s">
        <v>957</v>
      </c>
      <c r="D441" s="123">
        <v>60000</v>
      </c>
      <c r="E441" s="123">
        <v>60000</v>
      </c>
      <c r="F441" s="123">
        <v>0</v>
      </c>
      <c r="G441" s="123">
        <f t="shared" si="167"/>
        <v>56454</v>
      </c>
      <c r="H441" s="123">
        <f t="shared" si="168"/>
        <v>720000</v>
      </c>
      <c r="I441" s="123">
        <f t="shared" si="169"/>
        <v>42552</v>
      </c>
      <c r="J441" s="123">
        <f t="shared" si="170"/>
        <v>677448</v>
      </c>
      <c r="K441" s="148">
        <f t="shared" si="171"/>
        <v>3486.6498333333329</v>
      </c>
      <c r="L441" s="123">
        <v>0</v>
      </c>
      <c r="M441" s="123">
        <f t="shared" si="172"/>
        <v>1722</v>
      </c>
      <c r="N441" s="123">
        <f t="shared" si="164"/>
        <v>4260</v>
      </c>
      <c r="O441" s="123">
        <f>47304*1.1%</f>
        <v>520.34400000000005</v>
      </c>
      <c r="P441" s="123">
        <f t="shared" si="177"/>
        <v>1824</v>
      </c>
      <c r="Q441" s="123">
        <f t="shared" si="165"/>
        <v>4254</v>
      </c>
      <c r="R441" s="123">
        <v>0</v>
      </c>
      <c r="S441" s="123">
        <f t="shared" si="173"/>
        <v>3546</v>
      </c>
      <c r="T441" s="123">
        <f t="shared" si="174"/>
        <v>7032.6498333333329</v>
      </c>
      <c r="U441" s="123">
        <f t="shared" si="175"/>
        <v>9034.344000000001</v>
      </c>
      <c r="V441" s="149">
        <f t="shared" si="176"/>
        <v>52967.350166666671</v>
      </c>
      <c r="W441" s="150">
        <v>43009</v>
      </c>
      <c r="X441" s="150">
        <v>43374</v>
      </c>
      <c r="Y441" s="151" t="s">
        <v>963</v>
      </c>
      <c r="Z441" s="152" t="s">
        <v>1113</v>
      </c>
    </row>
    <row r="442" spans="1:26" s="152" customFormat="1" ht="32.1" customHeight="1" x14ac:dyDescent="0.25">
      <c r="A442" s="146">
        <v>434</v>
      </c>
      <c r="B442" s="147" t="s">
        <v>144</v>
      </c>
      <c r="C442" s="147" t="s">
        <v>40</v>
      </c>
      <c r="D442" s="123">
        <v>25000</v>
      </c>
      <c r="E442" s="123">
        <v>25000</v>
      </c>
      <c r="F442" s="123">
        <v>15000</v>
      </c>
      <c r="G442" s="123">
        <f t="shared" si="167"/>
        <v>23522.5</v>
      </c>
      <c r="H442" s="123">
        <f t="shared" si="168"/>
        <v>300000</v>
      </c>
      <c r="I442" s="123">
        <f t="shared" si="169"/>
        <v>17730</v>
      </c>
      <c r="J442" s="123">
        <f t="shared" si="170"/>
        <v>282270</v>
      </c>
      <c r="K442" s="148">
        <f t="shared" si="171"/>
        <v>0</v>
      </c>
      <c r="L442" s="123">
        <v>0</v>
      </c>
      <c r="M442" s="123">
        <f t="shared" si="172"/>
        <v>717.5</v>
      </c>
      <c r="N442" s="123">
        <f t="shared" si="164"/>
        <v>1774.9999999999998</v>
      </c>
      <c r="O442" s="123">
        <f>D442*1.1%</f>
        <v>275</v>
      </c>
      <c r="P442" s="123">
        <f t="shared" si="177"/>
        <v>760</v>
      </c>
      <c r="Q442" s="123">
        <f t="shared" si="165"/>
        <v>1772.5000000000002</v>
      </c>
      <c r="R442" s="123">
        <v>0</v>
      </c>
      <c r="S442" s="123">
        <f t="shared" si="173"/>
        <v>1477.5</v>
      </c>
      <c r="T442" s="123">
        <f t="shared" si="174"/>
        <v>1477.5</v>
      </c>
      <c r="U442" s="123">
        <f t="shared" si="175"/>
        <v>3822.5</v>
      </c>
      <c r="V442" s="149">
        <f t="shared" si="176"/>
        <v>38522.5</v>
      </c>
      <c r="W442" s="150">
        <v>42887</v>
      </c>
      <c r="X442" s="150">
        <v>43252</v>
      </c>
      <c r="Y442" s="151" t="s">
        <v>695</v>
      </c>
      <c r="Z442" s="152" t="s">
        <v>1113</v>
      </c>
    </row>
    <row r="443" spans="1:26" s="163" customFormat="1" ht="24" customHeight="1" thickBot="1" x14ac:dyDescent="0.3">
      <c r="A443" s="158" t="s">
        <v>168</v>
      </c>
      <c r="B443" s="159"/>
      <c r="C443" s="159"/>
      <c r="D443" s="160">
        <f t="shared" ref="D443:V443" si="179">SUM(D9:D442)</f>
        <v>15769854.530000001</v>
      </c>
      <c r="E443" s="160">
        <f t="shared" si="179"/>
        <v>15769854.530000001</v>
      </c>
      <c r="F443" s="160">
        <f t="shared" si="179"/>
        <v>5067000</v>
      </c>
      <c r="G443" s="160">
        <f t="shared" si="179"/>
        <v>14817178.987277003</v>
      </c>
      <c r="H443" s="160">
        <f t="shared" si="179"/>
        <v>189238254.35999998</v>
      </c>
      <c r="I443" s="160">
        <f t="shared" si="179"/>
        <v>11432106.512675997</v>
      </c>
      <c r="J443" s="160">
        <f t="shared" si="179"/>
        <v>177806147.84732407</v>
      </c>
      <c r="K443" s="160">
        <f t="shared" si="179"/>
        <v>626163.69991666684</v>
      </c>
      <c r="L443" s="160">
        <f t="shared" si="179"/>
        <v>0</v>
      </c>
      <c r="M443" s="160">
        <f t="shared" si="179"/>
        <v>452594.82501099992</v>
      </c>
      <c r="N443" s="160">
        <f t="shared" si="179"/>
        <v>1119659.67163</v>
      </c>
      <c r="O443" s="160">
        <f t="shared" si="179"/>
        <v>146944.23183000003</v>
      </c>
      <c r="P443" s="160">
        <f t="shared" si="179"/>
        <v>474740.21771200007</v>
      </c>
      <c r="Q443" s="160">
        <f t="shared" si="179"/>
        <v>1118082.6861769999</v>
      </c>
      <c r="R443" s="160">
        <f t="shared" si="179"/>
        <v>25340.5</v>
      </c>
      <c r="S443" s="160">
        <f t="shared" si="179"/>
        <v>952675.54272300005</v>
      </c>
      <c r="T443" s="160">
        <f t="shared" si="179"/>
        <v>1578839.2426396676</v>
      </c>
      <c r="U443" s="160">
        <f t="shared" si="179"/>
        <v>2384686.5896370024</v>
      </c>
      <c r="V443" s="161">
        <f t="shared" si="179"/>
        <v>19258015.287360314</v>
      </c>
      <c r="W443" s="162"/>
      <c r="X443" s="162"/>
      <c r="Y443" s="162"/>
    </row>
    <row r="444" spans="1:26" s="62" customFormat="1" ht="15" customHeight="1" x14ac:dyDescent="0.25">
      <c r="A444" s="102"/>
      <c r="B444" s="30"/>
      <c r="C444" s="30"/>
      <c r="D444" s="52"/>
      <c r="E444" s="52"/>
      <c r="F444" s="52"/>
      <c r="G444" s="56"/>
      <c r="H444" s="56"/>
      <c r="I444" s="56"/>
      <c r="J444" s="56"/>
      <c r="K444" s="56"/>
      <c r="L444" s="63"/>
      <c r="M444" s="57"/>
      <c r="N444" s="57"/>
      <c r="O444" s="57"/>
      <c r="P444" s="57"/>
      <c r="Q444" s="57"/>
      <c r="R444" s="57"/>
      <c r="S444" s="57"/>
      <c r="T444" s="56"/>
      <c r="U444" s="56"/>
      <c r="V444" s="59"/>
    </row>
    <row r="445" spans="1:26" s="62" customFormat="1" ht="15" customHeight="1" x14ac:dyDescent="0.25">
      <c r="A445" s="102"/>
      <c r="B445" s="30"/>
      <c r="C445" s="30"/>
      <c r="D445" s="52"/>
      <c r="E445" s="52"/>
      <c r="F445" s="52"/>
      <c r="G445" s="56"/>
      <c r="H445" s="56"/>
      <c r="I445" s="56"/>
      <c r="J445" s="56"/>
      <c r="K445" s="56"/>
      <c r="L445" s="63"/>
      <c r="M445" s="57"/>
      <c r="N445" s="57"/>
      <c r="O445" s="57"/>
      <c r="P445" s="57"/>
      <c r="Q445" s="57"/>
      <c r="R445" s="57"/>
      <c r="S445" s="57"/>
      <c r="T445" s="56"/>
      <c r="U445" s="56"/>
      <c r="V445" s="59"/>
    </row>
    <row r="446" spans="1:26" s="62" customFormat="1" ht="15" customHeight="1" x14ac:dyDescent="0.25">
      <c r="A446" s="102"/>
      <c r="B446" s="30"/>
      <c r="C446" s="30"/>
      <c r="D446" s="52"/>
      <c r="E446" s="52"/>
      <c r="F446" s="52"/>
      <c r="G446" s="56"/>
      <c r="H446" s="56"/>
      <c r="I446" s="56"/>
      <c r="J446" s="56"/>
      <c r="K446" s="56"/>
      <c r="L446" s="63"/>
      <c r="M446" s="57"/>
      <c r="N446" s="57"/>
      <c r="O446" s="57"/>
      <c r="P446" s="57"/>
      <c r="Q446" s="57"/>
      <c r="R446" s="57"/>
      <c r="S446" s="57"/>
      <c r="T446" s="56"/>
      <c r="U446" s="56"/>
      <c r="V446" s="59"/>
    </row>
    <row r="447" spans="1:26" s="62" customFormat="1" ht="15" customHeight="1" x14ac:dyDescent="0.25">
      <c r="A447" s="102"/>
      <c r="B447" s="30"/>
      <c r="C447" s="30"/>
      <c r="D447" s="52"/>
      <c r="E447" s="52"/>
      <c r="F447" s="52"/>
      <c r="G447" s="56"/>
      <c r="H447" s="56"/>
      <c r="I447" s="56"/>
      <c r="J447" s="56"/>
      <c r="K447" s="56"/>
      <c r="L447" s="63"/>
      <c r="M447" s="57"/>
      <c r="N447" s="57"/>
      <c r="O447" s="57"/>
      <c r="P447" s="57"/>
      <c r="Q447" s="57"/>
      <c r="R447" s="57"/>
      <c r="S447" s="57"/>
      <c r="T447" s="56"/>
      <c r="U447" s="56"/>
      <c r="V447" s="59"/>
    </row>
    <row r="448" spans="1:26" s="62" customFormat="1" ht="15" customHeight="1" x14ac:dyDescent="0.25">
      <c r="A448" s="102"/>
      <c r="B448" s="30"/>
      <c r="C448" s="30"/>
      <c r="D448" s="52"/>
      <c r="E448" s="52"/>
      <c r="F448" s="52"/>
      <c r="G448" s="56"/>
      <c r="H448" s="56"/>
      <c r="I448" s="56"/>
      <c r="J448" s="56"/>
      <c r="K448" s="56"/>
      <c r="L448" s="63"/>
      <c r="M448" s="57"/>
      <c r="N448" s="57"/>
      <c r="O448" s="57"/>
      <c r="P448" s="57"/>
      <c r="Q448" s="57"/>
      <c r="R448" s="57"/>
      <c r="S448" s="57"/>
      <c r="T448" s="56"/>
      <c r="U448" s="56"/>
      <c r="V448" s="59"/>
    </row>
    <row r="449" spans="1:22" s="62" customFormat="1" ht="15" customHeight="1" x14ac:dyDescent="0.25">
      <c r="A449" s="102"/>
      <c r="B449" s="30"/>
      <c r="C449" s="30"/>
      <c r="D449" s="52"/>
      <c r="E449" s="52"/>
      <c r="F449" s="52"/>
      <c r="G449" s="56"/>
      <c r="H449" s="56"/>
      <c r="I449" s="56"/>
      <c r="J449" s="56"/>
      <c r="K449" s="56"/>
      <c r="L449" s="63"/>
      <c r="M449" s="57"/>
      <c r="N449" s="57"/>
      <c r="O449" s="57"/>
      <c r="P449" s="57"/>
      <c r="Q449" s="57"/>
      <c r="R449" s="57"/>
      <c r="S449" s="57"/>
      <c r="T449" s="56"/>
      <c r="U449" s="56"/>
      <c r="V449" s="59"/>
    </row>
    <row r="450" spans="1:22" s="62" customFormat="1" ht="15" customHeight="1" x14ac:dyDescent="0.25">
      <c r="A450" s="102"/>
      <c r="B450" s="30"/>
      <c r="C450" s="30"/>
      <c r="D450" s="52"/>
      <c r="E450" s="52"/>
      <c r="F450" s="52"/>
      <c r="G450" s="56"/>
      <c r="H450" s="56"/>
      <c r="I450" s="56"/>
      <c r="J450" s="56"/>
      <c r="K450" s="56"/>
      <c r="L450" s="63"/>
      <c r="M450" s="57"/>
      <c r="N450" s="57"/>
      <c r="O450" s="57"/>
      <c r="P450" s="57"/>
      <c r="Q450" s="57"/>
      <c r="R450" s="57"/>
      <c r="S450" s="57"/>
      <c r="T450" s="56"/>
      <c r="U450" s="56"/>
      <c r="V450" s="59"/>
    </row>
    <row r="451" spans="1:22" s="62" customFormat="1" ht="15" customHeight="1" x14ac:dyDescent="0.25">
      <c r="A451" s="102"/>
      <c r="B451" s="30"/>
      <c r="C451" s="30"/>
      <c r="D451" s="52"/>
      <c r="E451" s="52"/>
      <c r="F451" s="52"/>
      <c r="G451" s="56"/>
      <c r="H451" s="56"/>
      <c r="I451" s="56"/>
      <c r="J451" s="56"/>
      <c r="K451" s="56"/>
      <c r="L451" s="63"/>
      <c r="M451" s="57"/>
      <c r="N451" s="57"/>
      <c r="O451" s="57"/>
      <c r="P451" s="57"/>
      <c r="Q451" s="57"/>
      <c r="R451" s="57"/>
      <c r="S451" s="57"/>
      <c r="T451" s="56"/>
      <c r="U451" s="56"/>
      <c r="V451" s="59"/>
    </row>
    <row r="452" spans="1:22" s="62" customFormat="1" ht="15" customHeight="1" x14ac:dyDescent="0.25">
      <c r="A452" s="102"/>
      <c r="B452" s="30"/>
      <c r="C452" s="30"/>
      <c r="D452" s="52"/>
      <c r="E452" s="52"/>
      <c r="F452" s="52"/>
      <c r="G452" s="56"/>
      <c r="H452" s="56"/>
      <c r="I452" s="56"/>
      <c r="J452" s="56"/>
      <c r="K452" s="56"/>
      <c r="L452" s="63"/>
      <c r="M452" s="57"/>
      <c r="N452" s="57"/>
      <c r="O452" s="57"/>
      <c r="P452" s="57"/>
      <c r="Q452" s="57"/>
      <c r="R452" s="57"/>
      <c r="S452" s="57"/>
      <c r="T452" s="56"/>
      <c r="U452" s="56"/>
      <c r="V452" s="59"/>
    </row>
    <row r="453" spans="1:22" s="62" customFormat="1" ht="15" customHeight="1" x14ac:dyDescent="0.25">
      <c r="A453" s="102"/>
      <c r="B453" s="30"/>
      <c r="C453" s="30"/>
      <c r="D453" s="52"/>
      <c r="E453" s="52"/>
      <c r="F453" s="52"/>
      <c r="G453" s="56"/>
      <c r="H453" s="56"/>
      <c r="I453" s="56"/>
      <c r="J453" s="56"/>
      <c r="K453" s="56"/>
      <c r="L453" s="63"/>
      <c r="M453" s="57"/>
      <c r="N453" s="57"/>
      <c r="O453" s="57"/>
      <c r="P453" s="57"/>
      <c r="Q453" s="57"/>
      <c r="R453" s="57"/>
      <c r="S453" s="57"/>
      <c r="T453" s="56"/>
      <c r="U453" s="56"/>
      <c r="V453" s="59"/>
    </row>
    <row r="454" spans="1:22" s="62" customFormat="1" ht="15" customHeight="1" x14ac:dyDescent="0.25">
      <c r="A454" s="102"/>
      <c r="B454" s="30"/>
      <c r="C454" s="30"/>
      <c r="D454" s="52"/>
      <c r="E454" s="52"/>
      <c r="F454" s="52"/>
      <c r="G454" s="56"/>
      <c r="H454" s="56"/>
      <c r="I454" s="56"/>
      <c r="J454" s="56"/>
      <c r="K454" s="56"/>
      <c r="L454" s="63"/>
      <c r="M454" s="57"/>
      <c r="N454" s="57"/>
      <c r="O454" s="57"/>
      <c r="P454" s="57"/>
      <c r="Q454" s="57"/>
      <c r="R454" s="57"/>
      <c r="S454" s="57"/>
      <c r="T454" s="56"/>
      <c r="U454" s="56"/>
      <c r="V454" s="59"/>
    </row>
    <row r="455" spans="1:22" s="62" customFormat="1" ht="15" customHeight="1" x14ac:dyDescent="0.25">
      <c r="A455" s="102"/>
      <c r="B455" s="30"/>
      <c r="C455" s="30"/>
      <c r="D455" s="52"/>
      <c r="E455" s="52"/>
      <c r="F455" s="52"/>
      <c r="G455" s="56"/>
      <c r="H455" s="56"/>
      <c r="I455" s="56"/>
      <c r="J455" s="56"/>
      <c r="K455" s="56"/>
      <c r="L455" s="63"/>
      <c r="M455" s="57"/>
      <c r="N455" s="57"/>
      <c r="O455" s="57"/>
      <c r="P455" s="57"/>
      <c r="Q455" s="57"/>
      <c r="R455" s="57"/>
      <c r="S455" s="57"/>
      <c r="T455" s="56"/>
      <c r="U455" s="56"/>
      <c r="V455" s="59"/>
    </row>
    <row r="456" spans="1:22" s="62" customFormat="1" ht="15" customHeight="1" x14ac:dyDescent="0.25">
      <c r="A456" s="102"/>
      <c r="B456" s="30"/>
      <c r="C456" s="30"/>
      <c r="D456" s="52"/>
      <c r="E456" s="52"/>
      <c r="F456" s="52"/>
      <c r="G456" s="56"/>
      <c r="H456" s="56"/>
      <c r="I456" s="56"/>
      <c r="J456" s="56"/>
      <c r="K456" s="56"/>
      <c r="L456" s="63"/>
      <c r="M456" s="57"/>
      <c r="N456" s="57"/>
      <c r="O456" s="57"/>
      <c r="P456" s="57"/>
      <c r="Q456" s="57"/>
      <c r="R456" s="57"/>
      <c r="S456" s="57"/>
      <c r="T456" s="56"/>
      <c r="U456" s="56"/>
      <c r="V456" s="59"/>
    </row>
    <row r="457" spans="1:22" s="62" customFormat="1" ht="15" customHeight="1" x14ac:dyDescent="0.25">
      <c r="A457" s="102"/>
      <c r="B457" s="30"/>
      <c r="C457" s="30"/>
      <c r="D457" s="52"/>
      <c r="E457" s="52"/>
      <c r="F457" s="52"/>
      <c r="G457" s="56"/>
      <c r="H457" s="56"/>
      <c r="I457" s="56"/>
      <c r="J457" s="56"/>
      <c r="K457" s="56"/>
      <c r="L457" s="63"/>
      <c r="M457" s="57"/>
      <c r="N457" s="57"/>
      <c r="O457" s="57"/>
      <c r="P457" s="57"/>
      <c r="Q457" s="57"/>
      <c r="R457" s="57"/>
      <c r="S457" s="57"/>
      <c r="T457" s="56"/>
      <c r="U457" s="56"/>
      <c r="V457" s="59"/>
    </row>
    <row r="458" spans="1:22" s="62" customFormat="1" ht="15" customHeight="1" x14ac:dyDescent="0.25">
      <c r="A458" s="102"/>
      <c r="B458" s="30"/>
      <c r="C458" s="30"/>
      <c r="D458" s="52"/>
      <c r="E458" s="52"/>
      <c r="F458" s="52"/>
      <c r="G458" s="56"/>
      <c r="H458" s="56"/>
      <c r="I458" s="56"/>
      <c r="J458" s="56"/>
      <c r="K458" s="56"/>
      <c r="L458" s="63"/>
      <c r="M458" s="57"/>
      <c r="N458" s="57"/>
      <c r="O458" s="57"/>
      <c r="P458" s="57"/>
      <c r="Q458" s="57"/>
      <c r="R458" s="57"/>
      <c r="S458" s="57"/>
      <c r="T458" s="56"/>
      <c r="U458" s="56"/>
      <c r="V458" s="59"/>
    </row>
    <row r="459" spans="1:22" s="62" customFormat="1" ht="15" customHeight="1" x14ac:dyDescent="0.25">
      <c r="A459" s="102"/>
      <c r="B459" s="30"/>
      <c r="C459" s="30"/>
      <c r="D459" s="52"/>
      <c r="E459" s="52"/>
      <c r="F459" s="52"/>
      <c r="G459" s="56"/>
      <c r="H459" s="56"/>
      <c r="I459" s="56"/>
      <c r="J459" s="56"/>
      <c r="K459" s="56"/>
      <c r="L459" s="63"/>
      <c r="M459" s="57"/>
      <c r="N459" s="57"/>
      <c r="O459" s="57"/>
      <c r="P459" s="57"/>
      <c r="Q459" s="57"/>
      <c r="R459" s="57"/>
      <c r="S459" s="57"/>
      <c r="T459" s="56"/>
      <c r="U459" s="56"/>
      <c r="V459" s="59"/>
    </row>
    <row r="460" spans="1:22" s="62" customFormat="1" ht="15" customHeight="1" x14ac:dyDescent="0.25">
      <c r="A460" s="102"/>
      <c r="B460" s="30"/>
      <c r="C460" s="30"/>
      <c r="D460" s="52"/>
      <c r="E460" s="52"/>
      <c r="F460" s="52"/>
      <c r="G460" s="56"/>
      <c r="H460" s="56"/>
      <c r="I460" s="56"/>
      <c r="J460" s="56"/>
      <c r="K460" s="56"/>
      <c r="L460" s="63"/>
      <c r="M460" s="57"/>
      <c r="N460" s="57"/>
      <c r="O460" s="57"/>
      <c r="P460" s="57"/>
      <c r="Q460" s="57"/>
      <c r="R460" s="57"/>
      <c r="S460" s="57"/>
      <c r="T460" s="56"/>
      <c r="U460" s="56"/>
      <c r="V460" s="59"/>
    </row>
    <row r="461" spans="1:22" s="62" customFormat="1" ht="15" customHeight="1" x14ac:dyDescent="0.25">
      <c r="A461" s="102"/>
      <c r="B461" s="30"/>
      <c r="C461" s="30"/>
      <c r="D461" s="52"/>
      <c r="E461" s="52"/>
      <c r="F461" s="52"/>
      <c r="G461" s="56"/>
      <c r="H461" s="56"/>
      <c r="I461" s="56"/>
      <c r="J461" s="56"/>
      <c r="K461" s="56"/>
      <c r="L461" s="63"/>
      <c r="M461" s="57"/>
      <c r="N461" s="57"/>
      <c r="O461" s="57"/>
      <c r="P461" s="57"/>
      <c r="Q461" s="57"/>
      <c r="R461" s="57"/>
      <c r="S461" s="57"/>
      <c r="T461" s="56"/>
      <c r="U461" s="56"/>
      <c r="V461" s="59"/>
    </row>
    <row r="462" spans="1:22" s="62" customFormat="1" ht="15" customHeight="1" x14ac:dyDescent="0.25">
      <c r="A462" s="102"/>
      <c r="B462" s="30"/>
      <c r="C462" s="30"/>
      <c r="D462" s="52"/>
      <c r="E462" s="52"/>
      <c r="F462" s="52"/>
      <c r="G462" s="56"/>
      <c r="H462" s="56"/>
      <c r="I462" s="56"/>
      <c r="J462" s="56"/>
      <c r="K462" s="56"/>
      <c r="L462" s="63"/>
      <c r="M462" s="57"/>
      <c r="N462" s="57"/>
      <c r="O462" s="57"/>
      <c r="P462" s="57"/>
      <c r="Q462" s="57"/>
      <c r="R462" s="57"/>
      <c r="S462" s="57"/>
      <c r="T462" s="56"/>
      <c r="U462" s="56"/>
      <c r="V462" s="59"/>
    </row>
    <row r="463" spans="1:22" s="62" customFormat="1" ht="15" customHeight="1" x14ac:dyDescent="0.25">
      <c r="A463" s="102"/>
      <c r="B463" s="30"/>
      <c r="C463" s="30"/>
      <c r="D463" s="52"/>
      <c r="E463" s="52"/>
      <c r="F463" s="52"/>
      <c r="G463" s="56"/>
      <c r="H463" s="56"/>
      <c r="I463" s="56"/>
      <c r="J463" s="56"/>
      <c r="K463" s="56"/>
      <c r="L463" s="63"/>
      <c r="M463" s="57"/>
      <c r="N463" s="57"/>
      <c r="O463" s="57"/>
      <c r="P463" s="57"/>
      <c r="Q463" s="57"/>
      <c r="R463" s="57"/>
      <c r="S463" s="57"/>
      <c r="T463" s="56"/>
      <c r="U463" s="56"/>
      <c r="V463" s="59"/>
    </row>
    <row r="464" spans="1:22" s="62" customFormat="1" ht="15" customHeight="1" x14ac:dyDescent="0.25">
      <c r="A464" s="102"/>
      <c r="B464" s="30"/>
      <c r="C464" s="30"/>
      <c r="D464" s="52"/>
      <c r="E464" s="52"/>
      <c r="F464" s="52"/>
      <c r="G464" s="56"/>
      <c r="H464" s="56"/>
      <c r="I464" s="56"/>
      <c r="J464" s="56"/>
      <c r="K464" s="56"/>
      <c r="L464" s="63"/>
      <c r="M464" s="57"/>
      <c r="N464" s="57"/>
      <c r="O464" s="57"/>
      <c r="P464" s="57"/>
      <c r="Q464" s="57"/>
      <c r="R464" s="57"/>
      <c r="S464" s="57"/>
      <c r="T464" s="56"/>
      <c r="U464" s="56"/>
      <c r="V464" s="59"/>
    </row>
    <row r="465" spans="1:22" s="62" customFormat="1" ht="15" customHeight="1" x14ac:dyDescent="0.25">
      <c r="A465" s="102"/>
      <c r="B465" s="30"/>
      <c r="C465" s="30"/>
      <c r="D465" s="52"/>
      <c r="E465" s="52"/>
      <c r="F465" s="52"/>
      <c r="G465" s="56"/>
      <c r="H465" s="56"/>
      <c r="I465" s="56"/>
      <c r="J465" s="56"/>
      <c r="K465" s="56"/>
      <c r="L465" s="63"/>
      <c r="M465" s="57"/>
      <c r="N465" s="57"/>
      <c r="O465" s="57"/>
      <c r="P465" s="57"/>
      <c r="Q465" s="57"/>
      <c r="R465" s="57"/>
      <c r="S465" s="57"/>
      <c r="T465" s="56"/>
      <c r="U465" s="56"/>
      <c r="V465" s="59"/>
    </row>
    <row r="466" spans="1:22" s="62" customFormat="1" ht="15" customHeight="1" x14ac:dyDescent="0.25">
      <c r="A466" s="102"/>
      <c r="B466" s="30"/>
      <c r="C466" s="30"/>
      <c r="D466" s="52"/>
      <c r="E466" s="52"/>
      <c r="F466" s="52"/>
      <c r="G466" s="56"/>
      <c r="H466" s="56"/>
      <c r="I466" s="56"/>
      <c r="J466" s="56"/>
      <c r="K466" s="56"/>
      <c r="L466" s="63"/>
      <c r="M466" s="57"/>
      <c r="N466" s="57"/>
      <c r="O466" s="57"/>
      <c r="P466" s="57"/>
      <c r="Q466" s="57"/>
      <c r="R466" s="57"/>
      <c r="S466" s="57"/>
      <c r="T466" s="56"/>
      <c r="U466" s="56"/>
      <c r="V466" s="59"/>
    </row>
    <row r="467" spans="1:22" s="62" customFormat="1" ht="15" customHeight="1" x14ac:dyDescent="0.25">
      <c r="A467" s="102"/>
      <c r="B467" s="30"/>
      <c r="C467" s="30"/>
      <c r="D467" s="52"/>
      <c r="E467" s="52"/>
      <c r="F467" s="52"/>
      <c r="G467" s="56"/>
      <c r="H467" s="56"/>
      <c r="I467" s="56"/>
      <c r="J467" s="56"/>
      <c r="K467" s="56"/>
      <c r="L467" s="63"/>
      <c r="M467" s="57"/>
      <c r="N467" s="57"/>
      <c r="O467" s="57"/>
      <c r="P467" s="57"/>
      <c r="Q467" s="57"/>
      <c r="R467" s="57"/>
      <c r="S467" s="57"/>
      <c r="T467" s="56"/>
      <c r="U467" s="56"/>
      <c r="V467" s="59"/>
    </row>
    <row r="468" spans="1:22" s="62" customFormat="1" ht="15" customHeight="1" x14ac:dyDescent="0.25">
      <c r="A468" s="102"/>
      <c r="B468" s="30"/>
      <c r="C468" s="30"/>
      <c r="D468" s="52"/>
      <c r="E468" s="52"/>
      <c r="F468" s="52"/>
      <c r="G468" s="56"/>
      <c r="H468" s="56"/>
      <c r="I468" s="56"/>
      <c r="J468" s="56"/>
      <c r="K468" s="56"/>
      <c r="L468" s="63"/>
      <c r="M468" s="57"/>
      <c r="N468" s="57"/>
      <c r="O468" s="57"/>
      <c r="P468" s="57"/>
      <c r="Q468" s="57"/>
      <c r="R468" s="57"/>
      <c r="S468" s="57"/>
      <c r="T468" s="56"/>
      <c r="U468" s="56"/>
      <c r="V468" s="59"/>
    </row>
    <row r="469" spans="1:22" s="62" customFormat="1" ht="15" customHeight="1" x14ac:dyDescent="0.25">
      <c r="A469" s="102"/>
      <c r="B469" s="30"/>
      <c r="C469" s="30"/>
      <c r="D469" s="52"/>
      <c r="E469" s="52"/>
      <c r="F469" s="52"/>
      <c r="G469" s="56"/>
      <c r="H469" s="56"/>
      <c r="I469" s="56"/>
      <c r="J469" s="56"/>
      <c r="K469" s="56"/>
      <c r="L469" s="63"/>
      <c r="M469" s="57"/>
      <c r="N469" s="57"/>
      <c r="O469" s="57"/>
      <c r="P469" s="57"/>
      <c r="Q469" s="57"/>
      <c r="R469" s="57"/>
      <c r="S469" s="57"/>
      <c r="T469" s="56"/>
      <c r="U469" s="56"/>
      <c r="V469" s="59"/>
    </row>
    <row r="470" spans="1:22" s="62" customFormat="1" ht="15" customHeight="1" x14ac:dyDescent="0.25">
      <c r="A470" s="102"/>
      <c r="B470" s="30"/>
      <c r="C470" s="30"/>
      <c r="D470" s="52"/>
      <c r="E470" s="52"/>
      <c r="F470" s="52"/>
      <c r="G470" s="56"/>
      <c r="H470" s="56"/>
      <c r="I470" s="56"/>
      <c r="J470" s="56"/>
      <c r="K470" s="56"/>
      <c r="L470" s="63"/>
      <c r="M470" s="57"/>
      <c r="N470" s="57"/>
      <c r="O470" s="57"/>
      <c r="P470" s="57"/>
      <c r="Q470" s="57"/>
      <c r="R470" s="57"/>
      <c r="S470" s="57"/>
      <c r="T470" s="56"/>
      <c r="U470" s="56"/>
      <c r="V470" s="59"/>
    </row>
    <row r="471" spans="1:22" s="62" customFormat="1" ht="15" customHeight="1" x14ac:dyDescent="0.25">
      <c r="A471" s="102"/>
      <c r="B471" s="30"/>
      <c r="C471" s="30"/>
      <c r="D471" s="52"/>
      <c r="E471" s="52"/>
      <c r="F471" s="52"/>
      <c r="G471" s="56"/>
      <c r="H471" s="56"/>
      <c r="I471" s="56"/>
      <c r="J471" s="56"/>
      <c r="K471" s="56"/>
      <c r="L471" s="63"/>
      <c r="M471" s="57"/>
      <c r="N471" s="57"/>
      <c r="O471" s="57"/>
      <c r="P471" s="57"/>
      <c r="Q471" s="57"/>
      <c r="R471" s="57"/>
      <c r="S471" s="57"/>
      <c r="T471" s="56"/>
      <c r="U471" s="56"/>
      <c r="V471" s="59"/>
    </row>
    <row r="472" spans="1:22" s="62" customFormat="1" ht="15" customHeight="1" x14ac:dyDescent="0.25">
      <c r="A472" s="102"/>
      <c r="B472" s="30"/>
      <c r="C472" s="30"/>
      <c r="D472" s="52"/>
      <c r="E472" s="52"/>
      <c r="F472" s="52"/>
      <c r="G472" s="56"/>
      <c r="H472" s="56"/>
      <c r="I472" s="56"/>
      <c r="J472" s="56"/>
      <c r="K472" s="56"/>
      <c r="L472" s="63"/>
      <c r="M472" s="57"/>
      <c r="N472" s="57"/>
      <c r="O472" s="57"/>
      <c r="P472" s="57"/>
      <c r="Q472" s="57"/>
      <c r="R472" s="57"/>
      <c r="S472" s="57"/>
      <c r="T472" s="56"/>
      <c r="U472" s="56"/>
      <c r="V472" s="59"/>
    </row>
    <row r="473" spans="1:22" s="62" customFormat="1" ht="15" customHeight="1" x14ac:dyDescent="0.25">
      <c r="A473" s="102"/>
      <c r="B473" s="30"/>
      <c r="C473" s="30"/>
      <c r="D473" s="52"/>
      <c r="E473" s="52"/>
      <c r="F473" s="52"/>
      <c r="G473" s="56"/>
      <c r="H473" s="56"/>
      <c r="I473" s="56"/>
      <c r="J473" s="56"/>
      <c r="K473" s="56"/>
      <c r="L473" s="63"/>
      <c r="M473" s="57"/>
      <c r="N473" s="57"/>
      <c r="O473" s="57"/>
      <c r="P473" s="57"/>
      <c r="Q473" s="57"/>
      <c r="R473" s="57"/>
      <c r="S473" s="57"/>
      <c r="T473" s="56"/>
      <c r="U473" s="56"/>
      <c r="V473" s="59"/>
    </row>
    <row r="474" spans="1:22" s="62" customFormat="1" ht="15" customHeight="1" x14ac:dyDescent="0.25">
      <c r="A474" s="102"/>
      <c r="B474" s="30"/>
      <c r="C474" s="30"/>
      <c r="D474" s="52"/>
      <c r="E474" s="52"/>
      <c r="F474" s="52"/>
      <c r="G474" s="56"/>
      <c r="H474" s="56"/>
      <c r="I474" s="56"/>
      <c r="J474" s="56"/>
      <c r="K474" s="56"/>
      <c r="L474" s="63"/>
      <c r="M474" s="57"/>
      <c r="N474" s="57"/>
      <c r="O474" s="57"/>
      <c r="P474" s="57"/>
      <c r="Q474" s="57"/>
      <c r="R474" s="57"/>
      <c r="S474" s="57"/>
      <c r="T474" s="56"/>
      <c r="U474" s="56"/>
      <c r="V474" s="59"/>
    </row>
    <row r="475" spans="1:22" s="62" customFormat="1" ht="15" customHeight="1" x14ac:dyDescent="0.25">
      <c r="A475" s="102"/>
      <c r="B475" s="30"/>
      <c r="C475" s="30"/>
      <c r="D475" s="52"/>
      <c r="E475" s="52"/>
      <c r="F475" s="52"/>
      <c r="G475" s="56"/>
      <c r="H475" s="56"/>
      <c r="I475" s="56"/>
      <c r="J475" s="56"/>
      <c r="K475" s="56"/>
      <c r="L475" s="63"/>
      <c r="M475" s="57"/>
      <c r="N475" s="57"/>
      <c r="O475" s="57"/>
      <c r="P475" s="57"/>
      <c r="Q475" s="57"/>
      <c r="R475" s="57"/>
      <c r="S475" s="57"/>
      <c r="T475" s="56"/>
      <c r="U475" s="56"/>
      <c r="V475" s="59"/>
    </row>
    <row r="476" spans="1:22" s="62" customFormat="1" ht="15" customHeight="1" x14ac:dyDescent="0.25">
      <c r="A476" s="102"/>
      <c r="B476" s="30"/>
      <c r="C476" s="30"/>
      <c r="D476" s="52"/>
      <c r="E476" s="52"/>
      <c r="F476" s="52"/>
      <c r="G476" s="56"/>
      <c r="H476" s="56"/>
      <c r="I476" s="56"/>
      <c r="J476" s="56"/>
      <c r="K476" s="56"/>
      <c r="L476" s="63"/>
      <c r="M476" s="57"/>
      <c r="N476" s="57"/>
      <c r="O476" s="57"/>
      <c r="P476" s="57"/>
      <c r="Q476" s="57"/>
      <c r="R476" s="57"/>
      <c r="S476" s="57"/>
      <c r="T476" s="56"/>
      <c r="U476" s="56"/>
      <c r="V476" s="59"/>
    </row>
    <row r="477" spans="1:22" s="62" customFormat="1" ht="15" customHeight="1" x14ac:dyDescent="0.25">
      <c r="A477" s="102"/>
      <c r="B477" s="30"/>
      <c r="C477" s="30"/>
      <c r="D477" s="52"/>
      <c r="E477" s="52"/>
      <c r="F477" s="52"/>
      <c r="G477" s="56"/>
      <c r="H477" s="56"/>
      <c r="I477" s="56"/>
      <c r="J477" s="56"/>
      <c r="K477" s="56"/>
      <c r="L477" s="63"/>
      <c r="M477" s="57"/>
      <c r="N477" s="57"/>
      <c r="O477" s="57"/>
      <c r="P477" s="57"/>
      <c r="Q477" s="57"/>
      <c r="R477" s="57"/>
      <c r="S477" s="57"/>
      <c r="T477" s="56"/>
      <c r="U477" s="56"/>
      <c r="V477" s="59"/>
    </row>
    <row r="478" spans="1:22" s="62" customFormat="1" ht="15" customHeight="1" x14ac:dyDescent="0.25">
      <c r="A478" s="102"/>
      <c r="B478" s="30"/>
      <c r="C478" s="30"/>
      <c r="D478" s="52"/>
      <c r="E478" s="52"/>
      <c r="F478" s="52"/>
      <c r="G478" s="56"/>
      <c r="H478" s="56"/>
      <c r="I478" s="56"/>
      <c r="J478" s="56"/>
      <c r="K478" s="56"/>
      <c r="L478" s="63"/>
      <c r="M478" s="57"/>
      <c r="N478" s="57"/>
      <c r="O478" s="57"/>
      <c r="P478" s="57"/>
      <c r="Q478" s="57"/>
      <c r="R478" s="57"/>
      <c r="S478" s="57"/>
      <c r="T478" s="56"/>
      <c r="U478" s="56"/>
      <c r="V478" s="59"/>
    </row>
    <row r="479" spans="1:22" s="62" customFormat="1" ht="15" customHeight="1" x14ac:dyDescent="0.25">
      <c r="A479" s="102"/>
      <c r="B479" s="30"/>
      <c r="C479" s="30"/>
      <c r="D479" s="52"/>
      <c r="E479" s="52"/>
      <c r="F479" s="52"/>
      <c r="G479" s="56"/>
      <c r="H479" s="56"/>
      <c r="I479" s="56"/>
      <c r="J479" s="56"/>
      <c r="K479" s="56"/>
      <c r="L479" s="63"/>
      <c r="M479" s="57"/>
      <c r="N479" s="57"/>
      <c r="O479" s="57"/>
      <c r="P479" s="57"/>
      <c r="Q479" s="57"/>
      <c r="R479" s="57"/>
      <c r="S479" s="57"/>
      <c r="T479" s="56"/>
      <c r="U479" s="56"/>
      <c r="V479" s="59"/>
    </row>
    <row r="480" spans="1:22" s="62" customFormat="1" ht="15" customHeight="1" x14ac:dyDescent="0.25">
      <c r="A480" s="102"/>
      <c r="B480" s="30"/>
      <c r="C480" s="30"/>
      <c r="D480" s="52"/>
      <c r="E480" s="52"/>
      <c r="F480" s="52"/>
      <c r="G480" s="56"/>
      <c r="H480" s="56"/>
      <c r="I480" s="56"/>
      <c r="J480" s="56"/>
      <c r="K480" s="56"/>
      <c r="L480" s="63"/>
      <c r="M480" s="57"/>
      <c r="N480" s="57"/>
      <c r="O480" s="57"/>
      <c r="P480" s="57"/>
      <c r="Q480" s="57"/>
      <c r="R480" s="57"/>
      <c r="S480" s="57"/>
      <c r="T480" s="56"/>
      <c r="U480" s="56"/>
      <c r="V480" s="59"/>
    </row>
    <row r="481" spans="1:22" s="62" customFormat="1" ht="15" customHeight="1" x14ac:dyDescent="0.25">
      <c r="A481" s="102"/>
      <c r="B481" s="30"/>
      <c r="C481" s="30"/>
      <c r="D481" s="52"/>
      <c r="E481" s="52"/>
      <c r="F481" s="52"/>
      <c r="G481" s="56"/>
      <c r="H481" s="56"/>
      <c r="I481" s="56"/>
      <c r="J481" s="56"/>
      <c r="K481" s="56"/>
      <c r="L481" s="63"/>
      <c r="M481" s="57"/>
      <c r="N481" s="57"/>
      <c r="O481" s="57"/>
      <c r="P481" s="57"/>
      <c r="Q481" s="57"/>
      <c r="R481" s="57"/>
      <c r="S481" s="57"/>
      <c r="T481" s="56"/>
      <c r="U481" s="56"/>
      <c r="V481" s="59"/>
    </row>
    <row r="482" spans="1:22" s="62" customFormat="1" ht="15" customHeight="1" x14ac:dyDescent="0.25">
      <c r="A482" s="102"/>
      <c r="B482" s="30"/>
      <c r="C482" s="30"/>
      <c r="D482" s="52"/>
      <c r="E482" s="52"/>
      <c r="F482" s="52"/>
      <c r="G482" s="56"/>
      <c r="H482" s="56"/>
      <c r="I482" s="56"/>
      <c r="J482" s="56"/>
      <c r="K482" s="56"/>
      <c r="L482" s="63"/>
      <c r="M482" s="57"/>
      <c r="N482" s="57"/>
      <c r="O482" s="57"/>
      <c r="P482" s="57"/>
      <c r="Q482" s="57"/>
      <c r="R482" s="57"/>
      <c r="S482" s="57"/>
      <c r="T482" s="56"/>
      <c r="U482" s="56"/>
      <c r="V482" s="59"/>
    </row>
    <row r="483" spans="1:22" s="62" customFormat="1" ht="15" customHeight="1" x14ac:dyDescent="0.25">
      <c r="A483" s="102"/>
      <c r="B483" s="30"/>
      <c r="C483" s="30"/>
      <c r="D483" s="52"/>
      <c r="E483" s="52"/>
      <c r="F483" s="52"/>
      <c r="G483" s="56"/>
      <c r="H483" s="56"/>
      <c r="I483" s="56"/>
      <c r="J483" s="56"/>
      <c r="K483" s="56"/>
      <c r="L483" s="63"/>
      <c r="M483" s="57"/>
      <c r="N483" s="57"/>
      <c r="O483" s="57"/>
      <c r="P483" s="57"/>
      <c r="Q483" s="57"/>
      <c r="R483" s="57"/>
      <c r="S483" s="57"/>
      <c r="T483" s="56"/>
      <c r="U483" s="56"/>
      <c r="V483" s="59"/>
    </row>
    <row r="484" spans="1:22" s="62" customFormat="1" ht="15" customHeight="1" x14ac:dyDescent="0.25">
      <c r="A484" s="102"/>
      <c r="B484" s="30"/>
      <c r="C484" s="30"/>
      <c r="D484" s="52"/>
      <c r="E484" s="52"/>
      <c r="F484" s="52"/>
      <c r="G484" s="56"/>
      <c r="H484" s="56"/>
      <c r="I484" s="56"/>
      <c r="J484" s="56"/>
      <c r="K484" s="56"/>
      <c r="L484" s="63"/>
      <c r="M484" s="57"/>
      <c r="N484" s="57"/>
      <c r="O484" s="57"/>
      <c r="P484" s="57"/>
      <c r="Q484" s="57"/>
      <c r="R484" s="57"/>
      <c r="S484" s="57"/>
      <c r="T484" s="56"/>
      <c r="U484" s="56"/>
      <c r="V484" s="59"/>
    </row>
    <row r="485" spans="1:22" s="62" customFormat="1" ht="15" customHeight="1" x14ac:dyDescent="0.25">
      <c r="A485" s="102"/>
      <c r="B485" s="30"/>
      <c r="C485" s="30"/>
      <c r="D485" s="52"/>
      <c r="E485" s="52"/>
      <c r="F485" s="52"/>
      <c r="G485" s="56"/>
      <c r="H485" s="56"/>
      <c r="I485" s="56"/>
      <c r="J485" s="56"/>
      <c r="K485" s="56"/>
      <c r="L485" s="63"/>
      <c r="M485" s="57"/>
      <c r="N485" s="57"/>
      <c r="O485" s="57"/>
      <c r="P485" s="57"/>
      <c r="Q485" s="57"/>
      <c r="R485" s="57"/>
      <c r="S485" s="57"/>
      <c r="T485" s="56"/>
      <c r="U485" s="56"/>
      <c r="V485" s="59"/>
    </row>
    <row r="486" spans="1:22" s="62" customFormat="1" ht="15" customHeight="1" x14ac:dyDescent="0.25">
      <c r="A486" s="102"/>
      <c r="B486" s="30"/>
      <c r="C486" s="30"/>
      <c r="D486" s="52"/>
      <c r="E486" s="52"/>
      <c r="F486" s="52"/>
      <c r="G486" s="56"/>
      <c r="H486" s="56"/>
      <c r="I486" s="56"/>
      <c r="J486" s="56"/>
      <c r="K486" s="56"/>
      <c r="L486" s="63"/>
      <c r="M486" s="57"/>
      <c r="N486" s="57"/>
      <c r="O486" s="57"/>
      <c r="P486" s="57"/>
      <c r="Q486" s="57"/>
      <c r="R486" s="57"/>
      <c r="S486" s="57"/>
      <c r="T486" s="56"/>
      <c r="U486" s="56"/>
      <c r="V486" s="59"/>
    </row>
    <row r="487" spans="1:22" s="62" customFormat="1" ht="15" customHeight="1" x14ac:dyDescent="0.25">
      <c r="A487" s="102"/>
      <c r="B487" s="30"/>
      <c r="C487" s="30"/>
      <c r="D487" s="52"/>
      <c r="E487" s="52"/>
      <c r="F487" s="52"/>
      <c r="G487" s="56"/>
      <c r="H487" s="56"/>
      <c r="I487" s="56"/>
      <c r="J487" s="56"/>
      <c r="K487" s="56"/>
      <c r="L487" s="63"/>
      <c r="M487" s="57"/>
      <c r="N487" s="57"/>
      <c r="O487" s="57"/>
      <c r="P487" s="57"/>
      <c r="Q487" s="57"/>
      <c r="R487" s="57"/>
      <c r="S487" s="57"/>
      <c r="T487" s="56"/>
      <c r="U487" s="56"/>
      <c r="V487" s="59"/>
    </row>
    <row r="488" spans="1:22" ht="15" customHeight="1" x14ac:dyDescent="0.25"/>
    <row r="489" spans="1:22" s="39" customFormat="1" ht="15" customHeight="1" x14ac:dyDescent="0.3">
      <c r="A489" s="61"/>
      <c r="D489" s="54"/>
      <c r="E489" s="54"/>
      <c r="F489" s="54"/>
      <c r="L489" s="65"/>
      <c r="M489" s="51"/>
      <c r="N489" s="51"/>
      <c r="O489" s="51"/>
      <c r="P489" s="51"/>
      <c r="Q489" s="51"/>
      <c r="R489" s="51"/>
      <c r="T489" s="51"/>
    </row>
    <row r="490" spans="1:22" s="39" customFormat="1" ht="18.75" x14ac:dyDescent="0.3">
      <c r="A490" s="39" t="s">
        <v>146</v>
      </c>
      <c r="D490" s="54"/>
      <c r="G490" s="41"/>
      <c r="H490" s="32"/>
      <c r="I490" s="32"/>
      <c r="J490" s="33"/>
      <c r="L490" s="33"/>
      <c r="M490" s="39" t="s">
        <v>146</v>
      </c>
      <c r="U490" s="40" t="s">
        <v>185</v>
      </c>
    </row>
    <row r="491" spans="1:22" s="39" customFormat="1" ht="18.75" x14ac:dyDescent="0.3">
      <c r="A491" s="46" t="s">
        <v>609</v>
      </c>
      <c r="D491" s="54"/>
      <c r="G491" s="42"/>
      <c r="H491" s="4"/>
      <c r="I491" s="43"/>
      <c r="J491" s="44"/>
      <c r="L491" s="45"/>
      <c r="M491" s="42" t="s">
        <v>898</v>
      </c>
      <c r="U491" s="46" t="s">
        <v>876</v>
      </c>
    </row>
    <row r="492" spans="1:22" s="39" customFormat="1" ht="18.75" x14ac:dyDescent="0.3">
      <c r="A492" s="96" t="s">
        <v>897</v>
      </c>
      <c r="D492" s="54"/>
      <c r="G492" s="47"/>
      <c r="H492" s="43"/>
      <c r="I492" s="43"/>
      <c r="J492" s="44"/>
      <c r="L492" s="44"/>
      <c r="M492" s="55" t="s">
        <v>875</v>
      </c>
      <c r="U492" s="55" t="s">
        <v>877</v>
      </c>
    </row>
    <row r="493" spans="1:22" s="39" customFormat="1" ht="18.75" x14ac:dyDescent="0.3">
      <c r="A493" s="99"/>
      <c r="C493" s="5"/>
      <c r="D493" s="54"/>
      <c r="G493" s="5"/>
      <c r="H493" s="5"/>
      <c r="I493" s="5"/>
      <c r="J493" s="6"/>
      <c r="K493" s="5"/>
      <c r="L493" s="6"/>
      <c r="M493" s="5"/>
      <c r="O493" s="51"/>
      <c r="P493" s="51"/>
      <c r="Q493" s="51"/>
      <c r="R493" s="51"/>
      <c r="U493" s="1"/>
    </row>
    <row r="494" spans="1:22" s="39" customFormat="1" ht="18.75" x14ac:dyDescent="0.3">
      <c r="A494" s="99"/>
      <c r="C494" s="5"/>
      <c r="D494" s="54"/>
      <c r="G494" s="5"/>
      <c r="H494" s="5"/>
      <c r="I494" s="5"/>
      <c r="J494" s="6"/>
      <c r="K494" s="5"/>
      <c r="L494" s="6"/>
      <c r="M494" s="5"/>
      <c r="O494" s="51"/>
      <c r="P494" s="51"/>
      <c r="Q494" s="51"/>
      <c r="R494" s="51"/>
    </row>
    <row r="495" spans="1:22" s="39" customFormat="1" ht="18.75" x14ac:dyDescent="0.3">
      <c r="A495" s="99"/>
      <c r="C495" s="5"/>
      <c r="D495" s="54"/>
      <c r="G495" s="5"/>
      <c r="H495" s="5"/>
      <c r="I495" s="5"/>
      <c r="J495" s="6"/>
      <c r="K495" s="5"/>
      <c r="L495" s="6"/>
      <c r="M495" s="5"/>
      <c r="O495" s="51"/>
      <c r="P495" s="51"/>
      <c r="Q495" s="51"/>
      <c r="R495" s="51"/>
    </row>
    <row r="496" spans="1:22" s="39" customFormat="1" ht="18.75" x14ac:dyDescent="0.3">
      <c r="A496" s="99"/>
      <c r="C496" s="5"/>
      <c r="D496" s="54"/>
      <c r="G496" s="5"/>
      <c r="H496" s="5"/>
      <c r="I496" s="5"/>
      <c r="J496" s="6"/>
      <c r="K496" s="5"/>
      <c r="L496" s="6"/>
      <c r="M496" s="5"/>
      <c r="O496" s="51"/>
      <c r="P496" s="51"/>
      <c r="Q496" s="51"/>
      <c r="R496" s="51"/>
    </row>
    <row r="497" spans="1:19" s="39" customFormat="1" ht="18.75" x14ac:dyDescent="0.3">
      <c r="A497" s="99"/>
      <c r="C497" s="5"/>
      <c r="D497" s="54"/>
      <c r="G497" s="5"/>
      <c r="H497" s="5"/>
      <c r="I497" s="5"/>
      <c r="J497" s="6"/>
      <c r="K497" s="5"/>
      <c r="L497" s="6"/>
      <c r="M497" s="5"/>
      <c r="O497" s="51"/>
      <c r="P497" s="51"/>
      <c r="Q497" s="51"/>
      <c r="R497" s="51"/>
    </row>
    <row r="498" spans="1:19" s="39" customFormat="1" ht="18.75" x14ac:dyDescent="0.3">
      <c r="A498" s="99"/>
      <c r="C498" s="5"/>
      <c r="D498" s="54"/>
      <c r="G498" s="5"/>
      <c r="H498" s="5"/>
      <c r="I498" s="5"/>
      <c r="J498" s="6"/>
      <c r="K498" s="5"/>
      <c r="L498" s="6"/>
      <c r="M498" s="5"/>
      <c r="O498" s="51"/>
      <c r="P498" s="51"/>
      <c r="Q498" s="51"/>
      <c r="R498" s="51"/>
    </row>
    <row r="499" spans="1:19" s="39" customFormat="1" ht="18.75" x14ac:dyDescent="0.3">
      <c r="A499" s="99"/>
      <c r="C499" s="5"/>
      <c r="D499" s="54"/>
      <c r="G499" s="5"/>
      <c r="H499" s="5"/>
      <c r="I499" s="5"/>
      <c r="J499" s="6"/>
      <c r="K499" s="5"/>
      <c r="L499" s="6"/>
      <c r="M499" s="5"/>
      <c r="O499" s="51"/>
      <c r="P499" s="51"/>
      <c r="Q499" s="51"/>
      <c r="R499" s="51"/>
    </row>
    <row r="500" spans="1:19" s="39" customFormat="1" ht="18.75" x14ac:dyDescent="0.3">
      <c r="A500" s="99"/>
      <c r="C500" s="5"/>
      <c r="D500" s="54"/>
      <c r="G500" s="5"/>
      <c r="H500" s="5"/>
      <c r="I500" s="5"/>
      <c r="J500" s="6"/>
      <c r="K500" s="5"/>
      <c r="L500" s="6"/>
      <c r="M500" s="5"/>
      <c r="O500" s="51"/>
      <c r="P500" s="51"/>
      <c r="Q500" s="51"/>
      <c r="R500" s="51"/>
    </row>
    <row r="501" spans="1:19" s="39" customFormat="1" ht="18.75" x14ac:dyDescent="0.3">
      <c r="A501" s="99"/>
      <c r="C501" s="5"/>
      <c r="D501" s="54"/>
      <c r="G501" s="5"/>
      <c r="H501" s="5"/>
      <c r="I501" s="5"/>
      <c r="J501" s="6"/>
      <c r="K501" s="5"/>
      <c r="L501" s="6"/>
      <c r="M501" s="5"/>
      <c r="O501" s="51"/>
      <c r="P501" s="51"/>
      <c r="Q501" s="51"/>
      <c r="R501" s="51"/>
    </row>
    <row r="502" spans="1:19" s="39" customFormat="1" ht="18.75" x14ac:dyDescent="0.3">
      <c r="A502" s="99"/>
      <c r="C502" s="5"/>
      <c r="D502" s="54"/>
      <c r="G502" s="5"/>
      <c r="H502" s="5"/>
      <c r="I502" s="5"/>
      <c r="J502" s="6"/>
      <c r="K502" s="5"/>
      <c r="L502" s="6"/>
      <c r="M502" s="5"/>
      <c r="O502" s="51"/>
      <c r="P502" s="51"/>
      <c r="Q502" s="51"/>
      <c r="R502" s="51"/>
    </row>
    <row r="503" spans="1:19" s="39" customFormat="1" ht="18.75" x14ac:dyDescent="0.3">
      <c r="A503" s="99"/>
      <c r="C503" s="5"/>
      <c r="D503" s="54"/>
      <c r="G503" s="5"/>
      <c r="H503" s="5"/>
      <c r="I503" s="5"/>
      <c r="J503" s="6"/>
      <c r="K503" s="5"/>
      <c r="L503" s="6"/>
      <c r="M503" s="5"/>
      <c r="O503" s="51"/>
      <c r="P503" s="51"/>
      <c r="Q503" s="51"/>
      <c r="R503" s="51"/>
    </row>
    <row r="504" spans="1:19" s="39" customFormat="1" ht="18.75" x14ac:dyDescent="0.3">
      <c r="A504" s="101"/>
      <c r="C504" s="5"/>
      <c r="D504" s="54"/>
      <c r="G504" s="5"/>
      <c r="H504" s="5"/>
      <c r="I504" s="5"/>
      <c r="J504" s="6"/>
      <c r="K504" s="5"/>
      <c r="L504" s="6"/>
      <c r="M504" s="5"/>
      <c r="O504" s="51"/>
      <c r="P504" s="51"/>
      <c r="Q504" s="51"/>
      <c r="R504" s="51"/>
    </row>
    <row r="505" spans="1:19" s="101" customFormat="1" x14ac:dyDescent="0.25">
      <c r="A505" s="111"/>
    </row>
    <row r="506" spans="1:19" s="101" customFormat="1" x14ac:dyDescent="0.25">
      <c r="A506" s="111"/>
    </row>
    <row r="507" spans="1:19" s="101" customFormat="1" x14ac:dyDescent="0.25">
      <c r="A507" s="111"/>
    </row>
    <row r="508" spans="1:19" s="101" customFormat="1" ht="18.75" x14ac:dyDescent="0.3">
      <c r="A508" s="99" t="s">
        <v>145</v>
      </c>
      <c r="M508" s="5" t="s">
        <v>145</v>
      </c>
    </row>
    <row r="509" spans="1:19" s="39" customFormat="1" ht="18.75" x14ac:dyDescent="0.3">
      <c r="A509" s="46" t="s">
        <v>288</v>
      </c>
      <c r="C509" s="43"/>
      <c r="D509" s="54"/>
      <c r="G509" s="43"/>
      <c r="H509" s="43"/>
      <c r="I509" s="4"/>
      <c r="J509" s="45"/>
      <c r="K509" s="42"/>
      <c r="L509" s="48"/>
      <c r="M509" s="42" t="s">
        <v>251</v>
      </c>
      <c r="O509" s="51"/>
      <c r="P509" s="51"/>
      <c r="Q509" s="51"/>
      <c r="R509" s="51"/>
      <c r="S509" s="51"/>
    </row>
    <row r="510" spans="1:19" ht="18.75" x14ac:dyDescent="0.3">
      <c r="A510" s="96" t="s">
        <v>289</v>
      </c>
      <c r="E510" s="31"/>
      <c r="M510" s="47" t="s">
        <v>147</v>
      </c>
      <c r="N510" s="31"/>
    </row>
    <row r="511" spans="1:19" x14ac:dyDescent="0.25">
      <c r="E511" s="31"/>
      <c r="N511" s="53"/>
    </row>
    <row r="512" spans="1:19" x14ac:dyDescent="0.25">
      <c r="B512" s="101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</sheetData>
  <autoFilter ref="A8:Y8">
    <sortState ref="A11:AA443">
      <sortCondition ref="B8"/>
    </sortState>
  </autoFilter>
  <mergeCells count="26">
    <mergeCell ref="M6:S6"/>
    <mergeCell ref="U7:U8"/>
    <mergeCell ref="W6:W8"/>
    <mergeCell ref="X6:X8"/>
    <mergeCell ref="T6:U6"/>
    <mergeCell ref="V6:V8"/>
    <mergeCell ref="O7:O8"/>
    <mergeCell ref="P7:Q7"/>
    <mergeCell ref="R7:R8"/>
    <mergeCell ref="S7:S8"/>
    <mergeCell ref="T7:T8"/>
    <mergeCell ref="A6:A8"/>
    <mergeCell ref="B6:B8"/>
    <mergeCell ref="C6:C8"/>
    <mergeCell ref="A1:Y1"/>
    <mergeCell ref="A2:Y2"/>
    <mergeCell ref="A3:Y3"/>
    <mergeCell ref="A4:Y4"/>
    <mergeCell ref="A5:Y5"/>
    <mergeCell ref="D6:D8"/>
    <mergeCell ref="E6:E8"/>
    <mergeCell ref="F6:F8"/>
    <mergeCell ref="K6:K8"/>
    <mergeCell ref="L6:L8"/>
    <mergeCell ref="Y6:Y8"/>
    <mergeCell ref="M7:N7"/>
  </mergeCells>
  <conditionalFormatting sqref="B533:B545">
    <cfRule type="duplicateValues" dxfId="6" priority="4"/>
  </conditionalFormatting>
  <conditionalFormatting sqref="B533:B545">
    <cfRule type="duplicateValues" dxfId="5" priority="3"/>
  </conditionalFormatting>
  <pageMargins left="0.21" right="0.2" top="0.27" bottom="0.31496062992125984" header="0.15748031496062992" footer="0.15748031496062992"/>
  <pageSetup paperSize="140" scale="55" orientation="landscape" r:id="rId1"/>
  <headerFooter>
    <oddHeader>&amp;L&amp;D</oddHeader>
    <oddFooter>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Normal="100" workbookViewId="0">
      <selection activeCell="D4" sqref="D4"/>
    </sheetView>
  </sheetViews>
  <sheetFormatPr baseColWidth="10" defaultRowHeight="15" x14ac:dyDescent="0.25"/>
  <cols>
    <col min="1" max="1" width="3.42578125" style="7" customWidth="1"/>
    <col min="2" max="2" width="31.42578125" style="7" customWidth="1"/>
    <col min="3" max="3" width="11" style="7" customWidth="1"/>
    <col min="4" max="4" width="43.7109375" style="95" customWidth="1"/>
    <col min="5" max="5" width="13.7109375" style="7" customWidth="1"/>
    <col min="6" max="6" width="13.5703125" style="8" customWidth="1"/>
    <col min="7" max="7" width="11.28515625" style="8" hidden="1" customWidth="1"/>
    <col min="8" max="8" width="18.28515625" style="8" hidden="1" customWidth="1"/>
    <col min="9" max="9" width="21.42578125" style="7" hidden="1" customWidth="1"/>
    <col min="10" max="10" width="13.7109375" style="7" customWidth="1"/>
    <col min="11" max="11" width="27.28515625" style="7" customWidth="1"/>
    <col min="12" max="12" width="12.140625" style="7" customWidth="1"/>
    <col min="13" max="16384" width="11.42578125" style="7"/>
  </cols>
  <sheetData>
    <row r="1" spans="1:12" s="1" customFormat="1" ht="15.75" x14ac:dyDescent="0.25">
      <c r="A1" s="2" t="s">
        <v>148</v>
      </c>
      <c r="D1" s="92"/>
      <c r="F1" s="3"/>
      <c r="G1" s="3"/>
      <c r="H1" s="3"/>
    </row>
    <row r="2" spans="1:12" s="1" customFormat="1" ht="15.75" x14ac:dyDescent="0.25">
      <c r="A2" s="2" t="s">
        <v>169</v>
      </c>
      <c r="D2" s="92"/>
      <c r="F2" s="3"/>
      <c r="G2" s="3"/>
      <c r="H2" s="3"/>
    </row>
    <row r="3" spans="1:12" x14ac:dyDescent="0.25">
      <c r="A3" s="145" t="s">
        <v>1095</v>
      </c>
    </row>
    <row r="4" spans="1:12" x14ac:dyDescent="0.25">
      <c r="A4" s="145" t="s">
        <v>149</v>
      </c>
    </row>
    <row r="5" spans="1:12" s="1" customFormat="1" ht="9.75" customHeight="1" x14ac:dyDescent="0.25">
      <c r="A5" s="2"/>
      <c r="D5" s="92"/>
      <c r="F5" s="3"/>
      <c r="G5" s="3"/>
      <c r="H5" s="3"/>
    </row>
    <row r="6" spans="1:12" ht="16.5" thickBot="1" x14ac:dyDescent="0.3">
      <c r="A6" s="75"/>
      <c r="B6" s="103" t="s">
        <v>252</v>
      </c>
      <c r="C6" s="76"/>
      <c r="D6" s="93"/>
      <c r="E6" s="77"/>
      <c r="F6" s="78"/>
      <c r="G6" s="78"/>
      <c r="H6" s="78"/>
      <c r="I6" s="79"/>
      <c r="J6" s="79"/>
      <c r="K6" s="80"/>
    </row>
    <row r="7" spans="1:12" ht="15.75" thickBot="1" x14ac:dyDescent="0.3">
      <c r="A7" s="118" t="s">
        <v>150</v>
      </c>
      <c r="B7" s="119" t="s">
        <v>151</v>
      </c>
      <c r="C7" s="119" t="s">
        <v>152</v>
      </c>
      <c r="D7" s="119" t="s">
        <v>153</v>
      </c>
      <c r="E7" s="120" t="s">
        <v>155</v>
      </c>
      <c r="F7" s="120" t="s">
        <v>154</v>
      </c>
      <c r="G7" s="120" t="s">
        <v>236</v>
      </c>
      <c r="H7" s="120" t="s">
        <v>237</v>
      </c>
      <c r="I7" s="121"/>
      <c r="J7" s="122" t="s">
        <v>642</v>
      </c>
    </row>
    <row r="8" spans="1:12" s="140" customFormat="1" ht="30" customHeight="1" x14ac:dyDescent="0.2">
      <c r="A8" s="141">
        <v>1</v>
      </c>
      <c r="B8" s="142" t="s">
        <v>1078</v>
      </c>
      <c r="C8" s="143">
        <v>113569594</v>
      </c>
      <c r="D8" s="144" t="s">
        <v>408</v>
      </c>
      <c r="E8" s="131">
        <v>25000</v>
      </c>
      <c r="F8" s="131">
        <v>15000</v>
      </c>
      <c r="G8" s="132"/>
      <c r="H8" s="132"/>
      <c r="I8" s="133"/>
      <c r="J8" s="134" t="s">
        <v>1079</v>
      </c>
    </row>
    <row r="9" spans="1:12" s="140" customFormat="1" ht="30" customHeight="1" x14ac:dyDescent="0.2">
      <c r="A9" s="141">
        <v>2</v>
      </c>
      <c r="B9" s="142" t="s">
        <v>1080</v>
      </c>
      <c r="C9" s="143">
        <v>108100926</v>
      </c>
      <c r="D9" s="144" t="s">
        <v>40</v>
      </c>
      <c r="E9" s="131">
        <v>25000</v>
      </c>
      <c r="F9" s="131">
        <v>15000</v>
      </c>
      <c r="G9" s="132"/>
      <c r="H9" s="132"/>
      <c r="I9" s="133"/>
      <c r="J9" s="134" t="s">
        <v>1081</v>
      </c>
    </row>
    <row r="10" spans="1:12" s="140" customFormat="1" ht="30" customHeight="1" x14ac:dyDescent="0.2">
      <c r="A10" s="141">
        <v>3</v>
      </c>
      <c r="B10" s="142" t="s">
        <v>1082</v>
      </c>
      <c r="C10" s="143">
        <v>1400011696</v>
      </c>
      <c r="D10" s="144" t="s">
        <v>55</v>
      </c>
      <c r="E10" s="131">
        <v>25000</v>
      </c>
      <c r="F10" s="131">
        <v>15000</v>
      </c>
      <c r="G10" s="132"/>
      <c r="H10" s="132"/>
      <c r="I10" s="133"/>
      <c r="J10" s="134" t="s">
        <v>1083</v>
      </c>
    </row>
    <row r="11" spans="1:12" s="140" customFormat="1" ht="30" customHeight="1" x14ac:dyDescent="0.2">
      <c r="A11" s="141">
        <v>4</v>
      </c>
      <c r="B11" s="142" t="s">
        <v>1084</v>
      </c>
      <c r="C11" s="143">
        <v>1800723239</v>
      </c>
      <c r="D11" s="144" t="s">
        <v>315</v>
      </c>
      <c r="E11" s="131">
        <v>27500</v>
      </c>
      <c r="F11" s="131">
        <v>0</v>
      </c>
      <c r="G11" s="132"/>
      <c r="H11" s="132"/>
      <c r="I11" s="133"/>
      <c r="J11" s="134" t="s">
        <v>1085</v>
      </c>
    </row>
    <row r="12" spans="1:12" s="140" customFormat="1" ht="30" customHeight="1" x14ac:dyDescent="0.2">
      <c r="A12" s="141">
        <v>5</v>
      </c>
      <c r="B12" s="142" t="s">
        <v>1086</v>
      </c>
      <c r="C12" s="143">
        <v>118351022</v>
      </c>
      <c r="D12" s="144" t="s">
        <v>1087</v>
      </c>
      <c r="E12" s="131">
        <v>60000</v>
      </c>
      <c r="F12" s="131">
        <v>0</v>
      </c>
      <c r="G12" s="132"/>
      <c r="H12" s="132"/>
      <c r="I12" s="133"/>
      <c r="J12" s="134" t="s">
        <v>1088</v>
      </c>
    </row>
    <row r="13" spans="1:12" s="81" customFormat="1" ht="15" customHeight="1" x14ac:dyDescent="0.4">
      <c r="A13" s="82" t="s">
        <v>280</v>
      </c>
      <c r="D13" s="91"/>
      <c r="E13" s="100">
        <f>SUM(E8:E12)</f>
        <v>162500</v>
      </c>
      <c r="F13" s="100">
        <f>SUM(F8:F12)</f>
        <v>45000</v>
      </c>
      <c r="G13" s="84"/>
      <c r="H13" s="84"/>
      <c r="K13" s="104"/>
      <c r="L13" s="104">
        <f>E13+F13</f>
        <v>207500</v>
      </c>
    </row>
    <row r="14" spans="1:12" s="1" customFormat="1" ht="15.75" x14ac:dyDescent="0.25">
      <c r="A14" s="2"/>
      <c r="D14" s="92"/>
      <c r="F14" s="3"/>
      <c r="G14" s="3"/>
      <c r="H14" s="3"/>
    </row>
    <row r="15" spans="1:12" s="90" customFormat="1" ht="16.5" thickBot="1" x14ac:dyDescent="0.3">
      <c r="A15" s="85"/>
      <c r="B15" s="103" t="s">
        <v>238</v>
      </c>
      <c r="C15" s="86"/>
      <c r="D15" s="94"/>
      <c r="E15" s="87"/>
      <c r="F15" s="88"/>
      <c r="G15" s="88"/>
      <c r="H15" s="88"/>
      <c r="I15" s="89"/>
      <c r="J15" s="89"/>
    </row>
    <row r="16" spans="1:12" x14ac:dyDescent="0.25">
      <c r="A16" s="135" t="s">
        <v>150</v>
      </c>
      <c r="B16" s="136" t="s">
        <v>151</v>
      </c>
      <c r="C16" s="136" t="s">
        <v>152</v>
      </c>
      <c r="D16" s="136" t="s">
        <v>153</v>
      </c>
      <c r="E16" s="137" t="s">
        <v>155</v>
      </c>
      <c r="F16" s="137" t="s">
        <v>154</v>
      </c>
      <c r="G16" s="137" t="s">
        <v>236</v>
      </c>
      <c r="H16" s="137" t="s">
        <v>237</v>
      </c>
      <c r="I16" s="138"/>
      <c r="J16" s="139" t="s">
        <v>642</v>
      </c>
      <c r="K16" s="139" t="s">
        <v>210</v>
      </c>
    </row>
    <row r="17" spans="1:12" ht="30" customHeight="1" x14ac:dyDescent="0.25">
      <c r="A17" s="114">
        <v>1</v>
      </c>
      <c r="B17" s="129" t="s">
        <v>45</v>
      </c>
      <c r="C17" s="130">
        <v>12200051691</v>
      </c>
      <c r="D17" s="129" t="s">
        <v>40</v>
      </c>
      <c r="E17" s="131">
        <v>25000</v>
      </c>
      <c r="F17" s="131">
        <v>15000</v>
      </c>
      <c r="G17" s="132"/>
      <c r="H17" s="132"/>
      <c r="I17" s="133"/>
      <c r="J17" s="134" t="s">
        <v>489</v>
      </c>
      <c r="K17" s="134" t="s">
        <v>1089</v>
      </c>
    </row>
    <row r="18" spans="1:12" ht="30" customHeight="1" x14ac:dyDescent="0.25">
      <c r="A18" s="114">
        <v>2</v>
      </c>
      <c r="B18" s="129" t="s">
        <v>952</v>
      </c>
      <c r="C18" s="130">
        <v>40223987856</v>
      </c>
      <c r="D18" s="129" t="s">
        <v>40</v>
      </c>
      <c r="E18" s="131">
        <v>25000</v>
      </c>
      <c r="F18" s="131">
        <v>15000</v>
      </c>
      <c r="G18" s="132"/>
      <c r="H18" s="132"/>
      <c r="I18" s="133"/>
      <c r="J18" s="134" t="s">
        <v>960</v>
      </c>
      <c r="K18" s="134" t="s">
        <v>1090</v>
      </c>
    </row>
    <row r="19" spans="1:12" ht="30" customHeight="1" x14ac:dyDescent="0.25">
      <c r="A19" s="114">
        <v>3</v>
      </c>
      <c r="B19" s="129" t="s">
        <v>537</v>
      </c>
      <c r="C19" s="130">
        <v>112396940</v>
      </c>
      <c r="D19" s="129" t="s">
        <v>409</v>
      </c>
      <c r="E19" s="131">
        <v>25000</v>
      </c>
      <c r="F19" s="131">
        <v>15000</v>
      </c>
      <c r="G19" s="132"/>
      <c r="H19" s="132"/>
      <c r="I19" s="133"/>
      <c r="J19" s="134" t="s">
        <v>546</v>
      </c>
      <c r="K19" s="134" t="s">
        <v>1091</v>
      </c>
    </row>
    <row r="20" spans="1:12" ht="30" customHeight="1" x14ac:dyDescent="0.25">
      <c r="A20" s="114">
        <v>4</v>
      </c>
      <c r="B20" s="129" t="s">
        <v>208</v>
      </c>
      <c r="C20" s="130">
        <v>1900041441</v>
      </c>
      <c r="D20" s="129" t="s">
        <v>28</v>
      </c>
      <c r="E20" s="131">
        <v>25000</v>
      </c>
      <c r="F20" s="131">
        <v>15000</v>
      </c>
      <c r="G20" s="132"/>
      <c r="H20" s="132"/>
      <c r="I20" s="133"/>
      <c r="J20" s="134" t="s">
        <v>667</v>
      </c>
      <c r="K20" s="134" t="s">
        <v>1092</v>
      </c>
    </row>
    <row r="21" spans="1:12" ht="30" customHeight="1" x14ac:dyDescent="0.25">
      <c r="A21" s="114">
        <v>5</v>
      </c>
      <c r="B21" s="129" t="s">
        <v>242</v>
      </c>
      <c r="C21" s="130">
        <v>40221283035</v>
      </c>
      <c r="D21" s="142" t="s">
        <v>40</v>
      </c>
      <c r="E21" s="131">
        <v>25000</v>
      </c>
      <c r="F21" s="131">
        <v>15000</v>
      </c>
      <c r="G21" s="132"/>
      <c r="H21" s="132"/>
      <c r="I21" s="133"/>
      <c r="J21" s="134" t="s">
        <v>943</v>
      </c>
      <c r="K21" s="134" t="s">
        <v>1093</v>
      </c>
    </row>
    <row r="22" spans="1:12" s="81" customFormat="1" ht="15" customHeight="1" x14ac:dyDescent="0.4">
      <c r="A22" s="82" t="s">
        <v>280</v>
      </c>
      <c r="D22" s="91"/>
      <c r="E22" s="100">
        <f>SUM(E17:E21)</f>
        <v>125000</v>
      </c>
      <c r="F22" s="100">
        <f>SUM(F17:F21)</f>
        <v>75000</v>
      </c>
      <c r="G22" s="84"/>
      <c r="H22" s="84"/>
      <c r="K22" s="97"/>
      <c r="L22" s="97">
        <f>E22+F22</f>
        <v>200000</v>
      </c>
    </row>
    <row r="23" spans="1:12" s="81" customFormat="1" ht="15" customHeight="1" x14ac:dyDescent="0.2">
      <c r="A23" s="82"/>
      <c r="D23" s="91"/>
      <c r="E23" s="83"/>
      <c r="F23" s="83"/>
      <c r="G23" s="84"/>
      <c r="H23" s="84"/>
    </row>
    <row r="24" spans="1:12" s="81" customFormat="1" ht="15" customHeight="1" x14ac:dyDescent="0.2">
      <c r="A24" s="82"/>
      <c r="D24" s="91"/>
      <c r="E24" s="83"/>
      <c r="F24" s="83"/>
      <c r="G24" s="84"/>
      <c r="H24" s="84"/>
    </row>
    <row r="25" spans="1:12" s="81" customFormat="1" ht="15" customHeight="1" x14ac:dyDescent="0.2">
      <c r="A25" s="82"/>
      <c r="D25" s="91"/>
      <c r="E25" s="83"/>
      <c r="F25" s="83"/>
      <c r="G25" s="84"/>
      <c r="H25" s="84"/>
    </row>
    <row r="26" spans="1:12" s="81" customFormat="1" ht="15" customHeight="1" x14ac:dyDescent="0.2">
      <c r="A26" s="82"/>
      <c r="D26" s="91"/>
      <c r="E26" s="83"/>
      <c r="F26" s="83"/>
      <c r="G26" s="84"/>
      <c r="H26" s="84"/>
    </row>
    <row r="27" spans="1:12" s="81" customFormat="1" ht="12.75" x14ac:dyDescent="0.2">
      <c r="A27" s="82"/>
      <c r="D27" s="91"/>
      <c r="E27" s="83"/>
      <c r="F27" s="83"/>
      <c r="G27" s="84"/>
      <c r="H27" s="84"/>
      <c r="J27" s="126"/>
    </row>
    <row r="28" spans="1:12" x14ac:dyDescent="0.25">
      <c r="A28" s="70"/>
      <c r="B28" s="70"/>
      <c r="C28" s="70"/>
      <c r="D28" s="70"/>
      <c r="E28" s="72"/>
      <c r="F28" s="72"/>
      <c r="G28" s="71"/>
      <c r="H28" s="71"/>
      <c r="I28" s="73"/>
      <c r="J28" s="73"/>
      <c r="K28" s="74"/>
    </row>
    <row r="29" spans="1:12" x14ac:dyDescent="0.25">
      <c r="J29" s="127"/>
    </row>
    <row r="30" spans="1:12" s="1" customFormat="1" ht="15.75" x14ac:dyDescent="0.25">
      <c r="B30" s="105" t="s">
        <v>170</v>
      </c>
      <c r="C30" s="106"/>
      <c r="D30" s="92"/>
      <c r="E30" s="106"/>
      <c r="F30" s="107"/>
      <c r="G30" s="107"/>
      <c r="H30" s="107"/>
      <c r="J30" s="128"/>
    </row>
    <row r="31" spans="1:12" s="1" customFormat="1" ht="15.75" x14ac:dyDescent="0.25">
      <c r="A31" s="108"/>
      <c r="B31" s="108" t="s">
        <v>609</v>
      </c>
      <c r="C31" s="106"/>
      <c r="D31" s="92"/>
      <c r="E31" s="204"/>
      <c r="F31" s="204"/>
      <c r="G31" s="204"/>
      <c r="H31" s="204"/>
    </row>
    <row r="32" spans="1:12" s="1" customFormat="1" ht="15.75" x14ac:dyDescent="0.25">
      <c r="B32" s="1" t="s">
        <v>897</v>
      </c>
      <c r="D32" s="92"/>
      <c r="E32" s="205"/>
      <c r="F32" s="205"/>
      <c r="G32" s="205"/>
      <c r="H32" s="205"/>
    </row>
    <row r="33" spans="3:8" s="5" customFormat="1" ht="18.75" x14ac:dyDescent="0.3">
      <c r="D33" s="40"/>
      <c r="F33" s="6"/>
      <c r="G33" s="6"/>
      <c r="H33" s="6"/>
    </row>
    <row r="34" spans="3:8" x14ac:dyDescent="0.25">
      <c r="C34" s="109"/>
    </row>
    <row r="35" spans="3:8" x14ac:dyDescent="0.25">
      <c r="C35" s="109"/>
    </row>
    <row r="36" spans="3:8" x14ac:dyDescent="0.25">
      <c r="C36" s="109"/>
    </row>
    <row r="37" spans="3:8" x14ac:dyDescent="0.25">
      <c r="C37" s="109"/>
    </row>
    <row r="38" spans="3:8" x14ac:dyDescent="0.25">
      <c r="C38" s="109"/>
    </row>
    <row r="39" spans="3:8" x14ac:dyDescent="0.25">
      <c r="C39" s="109"/>
    </row>
    <row r="40" spans="3:8" x14ac:dyDescent="0.25">
      <c r="C40" s="109"/>
    </row>
    <row r="41" spans="3:8" x14ac:dyDescent="0.25">
      <c r="C41" s="109"/>
    </row>
    <row r="42" spans="3:8" x14ac:dyDescent="0.25">
      <c r="C42" s="109"/>
    </row>
    <row r="43" spans="3:8" x14ac:dyDescent="0.25">
      <c r="C43" s="109"/>
    </row>
    <row r="44" spans="3:8" x14ac:dyDescent="0.25">
      <c r="C44" s="109"/>
    </row>
    <row r="45" spans="3:8" x14ac:dyDescent="0.25">
      <c r="C45" s="109"/>
    </row>
    <row r="46" spans="3:8" x14ac:dyDescent="0.25">
      <c r="C46" s="109"/>
    </row>
    <row r="47" spans="3:8" x14ac:dyDescent="0.25">
      <c r="C47" s="109"/>
    </row>
    <row r="48" spans="3:8" x14ac:dyDescent="0.25">
      <c r="C48" s="109"/>
    </row>
    <row r="49" spans="3:3" x14ac:dyDescent="0.25">
      <c r="C49" s="109"/>
    </row>
    <row r="50" spans="3:3" x14ac:dyDescent="0.25">
      <c r="C50" s="109"/>
    </row>
    <row r="51" spans="3:3" x14ac:dyDescent="0.25">
      <c r="C51" s="109"/>
    </row>
    <row r="52" spans="3:3" x14ac:dyDescent="0.25">
      <c r="C52" s="109"/>
    </row>
    <row r="53" spans="3:3" x14ac:dyDescent="0.25">
      <c r="C53" s="109"/>
    </row>
    <row r="54" spans="3:3" x14ac:dyDescent="0.25">
      <c r="C54" s="109"/>
    </row>
    <row r="55" spans="3:3" x14ac:dyDescent="0.25">
      <c r="C55" s="109"/>
    </row>
    <row r="56" spans="3:3" x14ac:dyDescent="0.25">
      <c r="C56" s="109"/>
    </row>
    <row r="57" spans="3:3" x14ac:dyDescent="0.25">
      <c r="C57" s="109"/>
    </row>
    <row r="58" spans="3:3" x14ac:dyDescent="0.25">
      <c r="C58" s="109"/>
    </row>
    <row r="59" spans="3:3" x14ac:dyDescent="0.25">
      <c r="C59" s="109"/>
    </row>
    <row r="60" spans="3:3" x14ac:dyDescent="0.25">
      <c r="C60" s="109"/>
    </row>
    <row r="61" spans="3:3" x14ac:dyDescent="0.25">
      <c r="C61" s="109"/>
    </row>
    <row r="62" spans="3:3" x14ac:dyDescent="0.25">
      <c r="C62" s="109"/>
    </row>
    <row r="63" spans="3:3" x14ac:dyDescent="0.25">
      <c r="C63" s="109"/>
    </row>
    <row r="64" spans="3:3" x14ac:dyDescent="0.25">
      <c r="C64" s="109"/>
    </row>
    <row r="65" spans="3:3" x14ac:dyDescent="0.25">
      <c r="C65" s="109"/>
    </row>
    <row r="66" spans="3:3" x14ac:dyDescent="0.25">
      <c r="C66" s="109"/>
    </row>
    <row r="67" spans="3:3" x14ac:dyDescent="0.25">
      <c r="C67" s="109"/>
    </row>
    <row r="68" spans="3:3" x14ac:dyDescent="0.25">
      <c r="C68" s="109"/>
    </row>
    <row r="69" spans="3:3" x14ac:dyDescent="0.25">
      <c r="C69" s="109"/>
    </row>
    <row r="70" spans="3:3" x14ac:dyDescent="0.25">
      <c r="C70" s="109"/>
    </row>
    <row r="71" spans="3:3" x14ac:dyDescent="0.25">
      <c r="C71" s="109"/>
    </row>
    <row r="72" spans="3:3" x14ac:dyDescent="0.25">
      <c r="C72" s="109"/>
    </row>
    <row r="73" spans="3:3" x14ac:dyDescent="0.25">
      <c r="C73" s="109"/>
    </row>
    <row r="74" spans="3:3" x14ac:dyDescent="0.25">
      <c r="C74" s="109"/>
    </row>
    <row r="75" spans="3:3" x14ac:dyDescent="0.25">
      <c r="C75" s="109"/>
    </row>
    <row r="76" spans="3:3" x14ac:dyDescent="0.25">
      <c r="C76" s="109"/>
    </row>
    <row r="77" spans="3:3" x14ac:dyDescent="0.25">
      <c r="C77" s="109"/>
    </row>
    <row r="78" spans="3:3" x14ac:dyDescent="0.25">
      <c r="C78" s="109"/>
    </row>
    <row r="79" spans="3:3" x14ac:dyDescent="0.25">
      <c r="C79" s="109"/>
    </row>
    <row r="80" spans="3:3" x14ac:dyDescent="0.25">
      <c r="C80" s="109"/>
    </row>
    <row r="81" spans="3:3" x14ac:dyDescent="0.25">
      <c r="C81" s="109"/>
    </row>
    <row r="82" spans="3:3" x14ac:dyDescent="0.25">
      <c r="C82" s="109"/>
    </row>
    <row r="83" spans="3:3" x14ac:dyDescent="0.25">
      <c r="C83" s="109"/>
    </row>
    <row r="84" spans="3:3" x14ac:dyDescent="0.25">
      <c r="C84" s="109"/>
    </row>
  </sheetData>
  <autoFilter ref="A16:K16">
    <sortState ref="A17:K22">
      <sortCondition ref="B16"/>
    </sortState>
  </autoFilter>
  <mergeCells count="2">
    <mergeCell ref="E31:H31"/>
    <mergeCell ref="E32:H32"/>
  </mergeCells>
  <pageMargins left="0.17" right="0.17" top="0.47244094488188981" bottom="0.31496062992125984" header="0.15748031496062992" footer="0.15748031496062992"/>
  <pageSetup scale="80" orientation="landscape" r:id="rId1"/>
  <headerFooter>
    <oddHeader>&amp;L&amp;D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zoomScaleNormal="100" workbookViewId="0">
      <selection activeCell="H6" sqref="H6"/>
    </sheetView>
  </sheetViews>
  <sheetFormatPr baseColWidth="10" defaultRowHeight="15" x14ac:dyDescent="0.25"/>
  <cols>
    <col min="1" max="1" width="49.7109375" style="9" bestFit="1" customWidth="1"/>
    <col min="2" max="2" width="14.7109375" style="9" bestFit="1" customWidth="1"/>
    <col min="3" max="3" width="19.5703125" style="9" bestFit="1" customWidth="1"/>
    <col min="4" max="4" width="19.5703125" style="10" bestFit="1" customWidth="1"/>
    <col min="5" max="7" width="13.85546875" style="9" bestFit="1" customWidth="1"/>
    <col min="8" max="16384" width="11.42578125" style="9"/>
  </cols>
  <sheetData>
    <row r="7" spans="1:7" ht="20.25" x14ac:dyDescent="0.3">
      <c r="A7" s="206" t="s">
        <v>156</v>
      </c>
      <c r="B7" s="206"/>
      <c r="C7" s="206"/>
      <c r="D7" s="206"/>
    </row>
    <row r="8" spans="1:7" ht="18.75" x14ac:dyDescent="0.3">
      <c r="A8" s="207" t="s">
        <v>157</v>
      </c>
      <c r="B8" s="207"/>
      <c r="C8" s="207"/>
      <c r="D8" s="207"/>
    </row>
    <row r="9" spans="1:7" ht="18.75" x14ac:dyDescent="0.3">
      <c r="A9" s="34"/>
      <c r="B9" s="34"/>
      <c r="C9" s="34"/>
      <c r="D9" s="34"/>
    </row>
    <row r="10" spans="1:7" ht="15.75" x14ac:dyDescent="0.25">
      <c r="A10" s="13" t="s">
        <v>1106</v>
      </c>
      <c r="B10" s="11"/>
      <c r="C10" s="11"/>
      <c r="D10" s="12"/>
    </row>
    <row r="11" spans="1:7" x14ac:dyDescent="0.25">
      <c r="A11" s="14"/>
      <c r="B11" s="14"/>
      <c r="C11" s="14"/>
    </row>
    <row r="12" spans="1:7" ht="18.75" x14ac:dyDescent="0.3">
      <c r="A12" s="15" t="s">
        <v>158</v>
      </c>
      <c r="B12" s="14"/>
      <c r="C12" s="20">
        <v>20829354.530000001</v>
      </c>
      <c r="D12" s="16"/>
    </row>
    <row r="13" spans="1:7" ht="18.75" x14ac:dyDescent="0.3">
      <c r="A13" s="15"/>
      <c r="B13" s="14"/>
      <c r="C13" s="17"/>
      <c r="D13" s="18"/>
    </row>
    <row r="14" spans="1:7" ht="18.75" x14ac:dyDescent="0.3">
      <c r="A14" s="15" t="s">
        <v>159</v>
      </c>
      <c r="B14" s="14"/>
      <c r="D14" s="18"/>
    </row>
    <row r="15" spans="1:7" ht="18.75" x14ac:dyDescent="0.3">
      <c r="A15" s="15"/>
      <c r="B15" s="14"/>
      <c r="C15" s="17"/>
      <c r="D15" s="18"/>
      <c r="G15" s="98"/>
    </row>
    <row r="16" spans="1:7" ht="18.75" x14ac:dyDescent="0.3">
      <c r="A16" s="15" t="s">
        <v>160</v>
      </c>
      <c r="C16" s="19">
        <f>Novedades!L13</f>
        <v>207500</v>
      </c>
      <c r="D16" s="20"/>
    </row>
    <row r="17" spans="1:7" ht="18.75" x14ac:dyDescent="0.3">
      <c r="A17" s="15" t="s">
        <v>161</v>
      </c>
      <c r="C17" s="27"/>
      <c r="D17" s="22"/>
    </row>
    <row r="18" spans="1:7" ht="18.75" x14ac:dyDescent="0.3">
      <c r="A18" s="15"/>
      <c r="B18" s="14"/>
      <c r="C18" s="19"/>
      <c r="D18" s="20"/>
    </row>
    <row r="19" spans="1:7" ht="18.75" x14ac:dyDescent="0.3">
      <c r="A19" s="15" t="s">
        <v>162</v>
      </c>
      <c r="B19" s="17"/>
      <c r="C19" s="19"/>
      <c r="D19" s="20"/>
    </row>
    <row r="20" spans="1:7" ht="18.75" x14ac:dyDescent="0.3">
      <c r="A20" s="15"/>
      <c r="B20" s="17"/>
      <c r="D20" s="20"/>
    </row>
    <row r="21" spans="1:7" ht="18.75" x14ac:dyDescent="0.3">
      <c r="A21" s="15" t="s">
        <v>163</v>
      </c>
      <c r="B21" s="17"/>
      <c r="C21" s="19">
        <f>Novedades!L22</f>
        <v>200000</v>
      </c>
      <c r="D21" s="20"/>
      <c r="F21" s="25"/>
      <c r="G21" s="98"/>
    </row>
    <row r="22" spans="1:7" ht="18.75" x14ac:dyDescent="0.3">
      <c r="A22" s="15" t="s">
        <v>164</v>
      </c>
      <c r="B22" s="17"/>
      <c r="C22" s="21"/>
      <c r="D22" s="22"/>
      <c r="F22" s="25"/>
    </row>
    <row r="23" spans="1:7" ht="18.75" x14ac:dyDescent="0.3">
      <c r="C23" s="23"/>
      <c r="D23" s="24"/>
      <c r="F23" s="25"/>
    </row>
    <row r="24" spans="1:7" ht="18.75" x14ac:dyDescent="0.3">
      <c r="A24" s="15"/>
      <c r="B24" s="17"/>
      <c r="C24" s="19"/>
    </row>
    <row r="25" spans="1:7" ht="18.75" x14ac:dyDescent="0.3">
      <c r="A25" s="154" t="s">
        <v>243</v>
      </c>
      <c r="B25" s="155"/>
      <c r="C25" s="156"/>
      <c r="D25" s="157">
        <f>+C12+C16-C21</f>
        <v>20836854.530000001</v>
      </c>
      <c r="E25" s="25"/>
      <c r="F25" s="98"/>
    </row>
    <row r="26" spans="1:7" ht="18.75" x14ac:dyDescent="0.3">
      <c r="A26" s="15" t="s">
        <v>154</v>
      </c>
      <c r="B26" s="17"/>
      <c r="C26" s="19">
        <f>+Nomina!F443</f>
        <v>5067000</v>
      </c>
      <c r="D26" s="16"/>
      <c r="E26" s="25"/>
    </row>
    <row r="27" spans="1:7" ht="18.75" x14ac:dyDescent="0.3">
      <c r="A27" s="15" t="s">
        <v>165</v>
      </c>
      <c r="B27" s="17"/>
      <c r="C27" s="19">
        <f>+Nomina!E443</f>
        <v>15769854.530000001</v>
      </c>
      <c r="D27" s="16"/>
    </row>
    <row r="28" spans="1:7" ht="18.75" x14ac:dyDescent="0.3">
      <c r="A28" s="15"/>
      <c r="B28" s="27"/>
      <c r="C28" s="26"/>
      <c r="D28" s="20"/>
      <c r="F28" s="98"/>
    </row>
    <row r="29" spans="1:7" ht="18.75" x14ac:dyDescent="0.3">
      <c r="A29" s="15" t="s">
        <v>7</v>
      </c>
      <c r="B29" s="27">
        <f>+Nomina!K443</f>
        <v>626163.69991666684</v>
      </c>
      <c r="C29" s="27"/>
      <c r="D29" s="20"/>
    </row>
    <row r="30" spans="1:7" ht="18.75" x14ac:dyDescent="0.3">
      <c r="A30" s="15" t="s">
        <v>23</v>
      </c>
      <c r="B30" s="27">
        <f>+Nomina!M443</f>
        <v>452594.82501099992</v>
      </c>
      <c r="C30" s="27"/>
      <c r="D30" s="20"/>
      <c r="F30" s="98"/>
    </row>
    <row r="31" spans="1:7" ht="18.75" x14ac:dyDescent="0.3">
      <c r="A31" s="15" t="s">
        <v>25</v>
      </c>
      <c r="B31" s="27">
        <f>+Nomina!P443</f>
        <v>474740.21771200007</v>
      </c>
      <c r="C31" s="27"/>
      <c r="D31" s="20"/>
    </row>
    <row r="32" spans="1:7" ht="18.75" x14ac:dyDescent="0.3">
      <c r="A32" s="15" t="s">
        <v>217</v>
      </c>
      <c r="B32" s="27">
        <f>+Nomina!R443</f>
        <v>25340.5</v>
      </c>
      <c r="C32" s="27"/>
      <c r="D32" s="20"/>
    </row>
    <row r="33" spans="1:6" ht="21" x14ac:dyDescent="0.45">
      <c r="A33" s="15" t="s">
        <v>218</v>
      </c>
      <c r="B33" s="25"/>
      <c r="C33" s="26"/>
      <c r="D33" s="28">
        <f>B29+B30+B31+B32</f>
        <v>1578839.2426396669</v>
      </c>
      <c r="F33" s="98"/>
    </row>
    <row r="34" spans="1:6" ht="21" x14ac:dyDescent="0.45">
      <c r="A34" s="15" t="s">
        <v>166</v>
      </c>
      <c r="B34" s="25"/>
      <c r="C34" s="26"/>
      <c r="D34" s="29">
        <f>+D25-D33</f>
        <v>19258015.287360333</v>
      </c>
      <c r="F34" s="98"/>
    </row>
    <row r="35" spans="1:6" ht="18.75" x14ac:dyDescent="0.3">
      <c r="C35" s="26"/>
      <c r="D35" s="20"/>
    </row>
    <row r="36" spans="1:6" ht="18.75" x14ac:dyDescent="0.3">
      <c r="C36" s="26"/>
      <c r="D36" s="20"/>
    </row>
    <row r="37" spans="1:6" ht="18.75" x14ac:dyDescent="0.3">
      <c r="C37" s="26"/>
      <c r="D37" s="20"/>
    </row>
    <row r="38" spans="1:6" x14ac:dyDescent="0.25">
      <c r="C38" s="25" t="s">
        <v>34</v>
      </c>
      <c r="D38" s="18"/>
    </row>
    <row r="39" spans="1:6" x14ac:dyDescent="0.25">
      <c r="B39" s="25"/>
      <c r="C39" s="25"/>
      <c r="D39" s="18"/>
    </row>
    <row r="40" spans="1:6" s="35" customFormat="1" ht="23.25" x14ac:dyDescent="0.35">
      <c r="D40" s="125"/>
    </row>
    <row r="41" spans="1:6" s="67" customFormat="1" ht="18.75" x14ac:dyDescent="0.3">
      <c r="A41" s="67" t="s">
        <v>874</v>
      </c>
      <c r="D41" s="112"/>
    </row>
    <row r="42" spans="1:6" s="67" customFormat="1" ht="18.75" x14ac:dyDescent="0.3">
      <c r="A42" s="68" t="s">
        <v>609</v>
      </c>
      <c r="B42" s="68"/>
      <c r="D42" s="69"/>
    </row>
    <row r="43" spans="1:6" s="67" customFormat="1" ht="18.75" x14ac:dyDescent="0.3">
      <c r="A43" s="67" t="s">
        <v>927</v>
      </c>
      <c r="D43" s="110"/>
    </row>
    <row r="44" spans="1:6" s="37" customFormat="1" ht="23.25" x14ac:dyDescent="0.35">
      <c r="D44" s="38"/>
    </row>
    <row r="45" spans="1:6" s="35" customFormat="1" ht="23.25" x14ac:dyDescent="0.35">
      <c r="D45" s="36"/>
    </row>
  </sheetData>
  <mergeCells count="2">
    <mergeCell ref="A7:D7"/>
    <mergeCell ref="A8:D8"/>
  </mergeCells>
  <conditionalFormatting sqref="B41:B43">
    <cfRule type="duplicateValues" dxfId="2" priority="3"/>
  </conditionalFormatting>
  <conditionalFormatting sqref="B41:B43">
    <cfRule type="duplicateValues" dxfId="1" priority="1"/>
    <cfRule type="duplicateValues" dxfId="0" priority="2"/>
  </conditionalFormatting>
  <pageMargins left="0.47" right="0.15748031496062992" top="0.39370078740157483" bottom="0.59055118110236227" header="0.15748031496062992" footer="0.23622047244094491"/>
  <pageSetup scale="90" orientation="portrait" r:id="rId1"/>
  <headerFooter>
    <oddHeader>&amp;L&amp;D</oddHead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Nomina</vt:lpstr>
      <vt:lpstr>Novedades</vt:lpstr>
      <vt:lpstr>Resumen</vt:lpstr>
      <vt:lpstr>Nomina!Área_de_impresión</vt:lpstr>
      <vt:lpstr>Novedades!Área_de_impresión</vt:lpstr>
      <vt:lpstr>Resumen!Área_de_impresión</vt:lpstr>
      <vt:lpstr>Nomina!Títulos_a_imprimir</vt:lpstr>
      <vt:lpstr>Novedades!Títulos_a_imprimir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Martínez</dc:creator>
  <cp:lastModifiedBy>Bethania Espinal</cp:lastModifiedBy>
  <cp:lastPrinted>2018-03-14T14:50:51Z</cp:lastPrinted>
  <dcterms:created xsi:type="dcterms:W3CDTF">2015-05-01T20:43:53Z</dcterms:created>
  <dcterms:modified xsi:type="dcterms:W3CDTF">2018-07-12T15:51:28Z</dcterms:modified>
</cp:coreProperties>
</file>