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okaty.baez\Desktop\"/>
    </mc:Choice>
  </mc:AlternateContent>
  <bookViews>
    <workbookView xWindow="0" yWindow="0" windowWidth="15600" windowHeight="7530" firstSheet="1" activeTab="1"/>
  </bookViews>
  <sheets>
    <sheet name="Deglose " sheetId="2" state="hidden" r:id="rId1"/>
    <sheet name="POAS QEC 2018" sheetId="4" r:id="rId2"/>
    <sheet name="FORMULACION PRES 2018" sheetId="7" r:id="rId3"/>
    <sheet name="% POR PRODUCTO" sheetId="3" state="hidden" r:id="rId4"/>
    <sheet name="Hoja1" sheetId="5" state="hidden" r:id="rId5"/>
  </sheets>
  <definedNames>
    <definedName name="_xlnm._FilterDatabase" localSheetId="2" hidden="1">'FORMULACION PRES 2018'!$A$28:$M$365</definedName>
    <definedName name="_xlnm._FilterDatabase" localSheetId="1" hidden="1">'POAS QEC 2018'!$A$10:$T$70</definedName>
    <definedName name="_xlnm.Print_Area" localSheetId="2">'FORMULACION PRES 2018'!$A$1:$L$381</definedName>
    <definedName name="_xlnm.Print_Titles" localSheetId="2">'FORMULACION PRES 2018'!$1:$11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" i="4" l="1"/>
  <c r="K199" i="4"/>
  <c r="J199" i="4"/>
  <c r="L198" i="4"/>
  <c r="K198" i="4"/>
  <c r="J198" i="4"/>
  <c r="J197" i="4"/>
  <c r="K197" i="4"/>
  <c r="L197" i="4"/>
  <c r="G269" i="7"/>
  <c r="G275" i="7"/>
  <c r="G280" i="7"/>
  <c r="G285" i="7"/>
  <c r="G294" i="7"/>
  <c r="G303" i="7"/>
  <c r="G316" i="7"/>
  <c r="G323" i="7"/>
  <c r="G313" i="7"/>
  <c r="G268" i="7"/>
  <c r="G182" i="7"/>
  <c r="G186" i="7"/>
  <c r="G181" i="7"/>
  <c r="G191" i="7"/>
  <c r="G196" i="7"/>
  <c r="G203" i="7"/>
  <c r="G206" i="7"/>
  <c r="G213" i="7"/>
  <c r="G219" i="7"/>
  <c r="G223" i="7"/>
  <c r="G230" i="7"/>
  <c r="G212" i="7"/>
  <c r="G240" i="7"/>
  <c r="G248" i="7"/>
  <c r="G239" i="7"/>
  <c r="G255" i="7"/>
  <c r="G258" i="7"/>
  <c r="G180" i="7"/>
  <c r="G92" i="7"/>
  <c r="G86" i="7"/>
  <c r="G97" i="7"/>
  <c r="G100" i="7"/>
  <c r="G103" i="7"/>
  <c r="G111" i="7"/>
  <c r="G108" i="7"/>
  <c r="G122" i="7"/>
  <c r="G133" i="7"/>
  <c r="G141" i="7"/>
  <c r="G132" i="7"/>
  <c r="G154" i="7"/>
  <c r="G158" i="7"/>
  <c r="G163" i="7"/>
  <c r="G170" i="7"/>
  <c r="G149" i="7"/>
  <c r="G85" i="7"/>
  <c r="G365" i="7"/>
  <c r="H36" i="4"/>
  <c r="I36" i="4"/>
  <c r="H349" i="4"/>
  <c r="I349" i="4"/>
  <c r="D349" i="4"/>
  <c r="H348" i="4"/>
  <c r="I348" i="4"/>
  <c r="D348" i="4"/>
  <c r="I350" i="4"/>
  <c r="I351" i="4"/>
  <c r="I352" i="4"/>
  <c r="I353" i="4"/>
  <c r="I354" i="4"/>
  <c r="I355" i="4"/>
  <c r="I356" i="4"/>
  <c r="I357" i="4"/>
  <c r="I358" i="4"/>
  <c r="I359" i="4"/>
  <c r="D350" i="4"/>
  <c r="I360" i="4"/>
  <c r="I361" i="4"/>
  <c r="I362" i="4"/>
  <c r="I363" i="4"/>
  <c r="D360" i="4"/>
  <c r="N343" i="4"/>
  <c r="I14" i="4"/>
  <c r="I15" i="4"/>
  <c r="D13" i="4"/>
  <c r="I561" i="4"/>
  <c r="I562" i="4"/>
  <c r="G563" i="4"/>
  <c r="I563" i="4"/>
  <c r="I564" i="4"/>
  <c r="I565" i="4"/>
  <c r="I566" i="4"/>
  <c r="I567" i="4"/>
  <c r="I568" i="4"/>
  <c r="I569" i="4"/>
  <c r="I570" i="4"/>
  <c r="D561" i="4"/>
  <c r="G475" i="4"/>
  <c r="I298" i="4"/>
  <c r="I299" i="4"/>
  <c r="I300" i="4"/>
  <c r="I301" i="4"/>
  <c r="I306" i="4"/>
  <c r="I308" i="4"/>
  <c r="I297" i="4"/>
  <c r="I302" i="4"/>
  <c r="I303" i="4"/>
  <c r="I304" i="4"/>
  <c r="I305" i="4"/>
  <c r="I307" i="4"/>
  <c r="D297" i="4"/>
  <c r="I100" i="4"/>
  <c r="G117" i="4"/>
  <c r="I117" i="4"/>
  <c r="I693" i="4"/>
  <c r="I712" i="4"/>
  <c r="I703" i="4"/>
  <c r="I689" i="4"/>
  <c r="I664" i="4"/>
  <c r="I660" i="4"/>
  <c r="I649" i="4"/>
  <c r="I640" i="4"/>
  <c r="I631" i="4"/>
  <c r="I620" i="4"/>
  <c r="I611" i="4"/>
  <c r="I571" i="4"/>
  <c r="I519" i="4"/>
  <c r="I508" i="4"/>
  <c r="I477" i="4"/>
  <c r="I486" i="4"/>
  <c r="I471" i="4"/>
  <c r="I289" i="4"/>
  <c r="I283" i="4"/>
  <c r="I268" i="4"/>
  <c r="I261" i="4"/>
  <c r="I246" i="4"/>
  <c r="I16" i="4"/>
  <c r="I59" i="4"/>
  <c r="I131" i="4"/>
  <c r="G53" i="4"/>
  <c r="I53" i="4"/>
  <c r="I692" i="4"/>
  <c r="I691" i="4"/>
  <c r="I690" i="4"/>
  <c r="I680" i="4"/>
  <c r="I679" i="4"/>
  <c r="I681" i="4"/>
  <c r="I682" i="4"/>
  <c r="I683" i="4"/>
  <c r="I684" i="4"/>
  <c r="I685" i="4"/>
  <c r="I686" i="4"/>
  <c r="I687" i="4"/>
  <c r="I688" i="4"/>
  <c r="I678" i="4"/>
  <c r="I541" i="4"/>
  <c r="D541" i="4"/>
  <c r="I539" i="4"/>
  <c r="D539" i="4"/>
  <c r="I540" i="4"/>
  <c r="D540" i="4"/>
  <c r="N534" i="4"/>
  <c r="I459" i="4"/>
  <c r="I458" i="4"/>
  <c r="I460" i="4"/>
  <c r="I461" i="4"/>
  <c r="I462" i="4"/>
  <c r="I463" i="4"/>
  <c r="I464" i="4"/>
  <c r="I465" i="4"/>
  <c r="I466" i="4"/>
  <c r="I467" i="4"/>
  <c r="I468" i="4"/>
  <c r="I469" i="4"/>
  <c r="D458" i="4"/>
  <c r="I470" i="4"/>
  <c r="D470" i="4"/>
  <c r="I472" i="4"/>
  <c r="I473" i="4"/>
  <c r="I474" i="4"/>
  <c r="I475" i="4"/>
  <c r="I476" i="4"/>
  <c r="D472" i="4"/>
  <c r="I61" i="4"/>
  <c r="I64" i="4"/>
  <c r="I60" i="4"/>
  <c r="I62" i="4"/>
  <c r="I63" i="4"/>
  <c r="D60" i="4"/>
  <c r="I20" i="4"/>
  <c r="I18" i="4"/>
  <c r="I19" i="4"/>
  <c r="I21" i="4"/>
  <c r="I24" i="4"/>
  <c r="I25" i="4"/>
  <c r="I26" i="4"/>
  <c r="I27" i="4"/>
  <c r="I28" i="4"/>
  <c r="I29" i="4"/>
  <c r="I30" i="4"/>
  <c r="I31" i="4"/>
  <c r="I32" i="4"/>
  <c r="I33" i="4"/>
  <c r="I34" i="4"/>
  <c r="D18" i="4"/>
  <c r="I41" i="4"/>
  <c r="I42" i="4"/>
  <c r="I43" i="4"/>
  <c r="I44" i="4"/>
  <c r="I49" i="4"/>
  <c r="I48" i="4"/>
  <c r="I47" i="4"/>
  <c r="I46" i="4"/>
  <c r="I45" i="4"/>
  <c r="I38" i="4"/>
  <c r="I39" i="4"/>
  <c r="I40" i="4"/>
  <c r="G50" i="4"/>
  <c r="I50" i="4"/>
  <c r="G51" i="4"/>
  <c r="I51" i="4"/>
  <c r="G52" i="4"/>
  <c r="I52" i="4"/>
  <c r="G54" i="4"/>
  <c r="I54" i="4"/>
  <c r="G55" i="4"/>
  <c r="I55" i="4"/>
  <c r="G56" i="4"/>
  <c r="I56" i="4"/>
  <c r="I57" i="4"/>
  <c r="I58" i="4"/>
  <c r="D38" i="4"/>
  <c r="I35" i="4"/>
  <c r="I37" i="4"/>
  <c r="D35" i="4"/>
  <c r="J345" i="7"/>
  <c r="J346" i="7"/>
  <c r="J347" i="7"/>
  <c r="J348" i="7"/>
  <c r="J344" i="7"/>
  <c r="J350" i="7"/>
  <c r="J351" i="7"/>
  <c r="J352" i="7"/>
  <c r="J353" i="7"/>
  <c r="J354" i="7"/>
  <c r="J355" i="7"/>
  <c r="J356" i="7"/>
  <c r="J357" i="7"/>
  <c r="J358" i="7"/>
  <c r="J349" i="7"/>
  <c r="J360" i="7"/>
  <c r="J361" i="7"/>
  <c r="J359" i="7"/>
  <c r="J363" i="7"/>
  <c r="J364" i="7"/>
  <c r="J362" i="7"/>
  <c r="J343" i="7"/>
  <c r="J270" i="7"/>
  <c r="J271" i="7"/>
  <c r="J272" i="7"/>
  <c r="J273" i="7"/>
  <c r="J274" i="7"/>
  <c r="J269" i="7"/>
  <c r="J276" i="7"/>
  <c r="J277" i="7"/>
  <c r="J278" i="7"/>
  <c r="J279" i="7"/>
  <c r="J275" i="7"/>
  <c r="J281" i="7"/>
  <c r="J282" i="7"/>
  <c r="J283" i="7"/>
  <c r="J284" i="7"/>
  <c r="J280" i="7"/>
  <c r="J286" i="7"/>
  <c r="J287" i="7"/>
  <c r="J288" i="7"/>
  <c r="J289" i="7"/>
  <c r="J290" i="7"/>
  <c r="J291" i="7"/>
  <c r="J292" i="7"/>
  <c r="J293" i="7"/>
  <c r="J285" i="7"/>
  <c r="J295" i="7"/>
  <c r="J296" i="7"/>
  <c r="J297" i="7"/>
  <c r="J298" i="7"/>
  <c r="J299" i="7"/>
  <c r="J300" i="7"/>
  <c r="J301" i="7"/>
  <c r="J302" i="7"/>
  <c r="J294" i="7"/>
  <c r="J304" i="7"/>
  <c r="J305" i="7"/>
  <c r="J306" i="7"/>
  <c r="J307" i="7"/>
  <c r="J308" i="7"/>
  <c r="J309" i="7"/>
  <c r="J310" i="7"/>
  <c r="J311" i="7"/>
  <c r="J312" i="7"/>
  <c r="J303" i="7"/>
  <c r="J335" i="7"/>
  <c r="J334" i="7"/>
  <c r="J340" i="7"/>
  <c r="J341" i="7"/>
  <c r="J342" i="7"/>
  <c r="J339" i="7"/>
  <c r="J333" i="7"/>
  <c r="J314" i="7"/>
  <c r="J315" i="7"/>
  <c r="J317" i="7"/>
  <c r="J318" i="7"/>
  <c r="J316" i="7"/>
  <c r="J319" i="7"/>
  <c r="J320" i="7"/>
  <c r="J321" i="7"/>
  <c r="J322" i="7"/>
  <c r="J324" i="7"/>
  <c r="J325" i="7"/>
  <c r="J326" i="7"/>
  <c r="J327" i="7"/>
  <c r="J328" i="7"/>
  <c r="J323" i="7"/>
  <c r="J313" i="7"/>
  <c r="J330" i="7"/>
  <c r="J331" i="7"/>
  <c r="J332" i="7"/>
  <c r="J329" i="7"/>
  <c r="J268" i="7"/>
  <c r="J183" i="7"/>
  <c r="J184" i="7"/>
  <c r="J182" i="7"/>
  <c r="J187" i="7"/>
  <c r="J188" i="7"/>
  <c r="J189" i="7"/>
  <c r="J186" i="7"/>
  <c r="J190" i="7"/>
  <c r="J181" i="7"/>
  <c r="J192" i="7"/>
  <c r="J193" i="7"/>
  <c r="J194" i="7"/>
  <c r="J195" i="7"/>
  <c r="J191" i="7"/>
  <c r="J197" i="7"/>
  <c r="J198" i="7"/>
  <c r="J199" i="7"/>
  <c r="J200" i="7"/>
  <c r="J201" i="7"/>
  <c r="J202" i="7"/>
  <c r="J196" i="7"/>
  <c r="J204" i="7"/>
  <c r="J205" i="7"/>
  <c r="J203" i="7"/>
  <c r="J207" i="7"/>
  <c r="J208" i="7"/>
  <c r="J209" i="7"/>
  <c r="J210" i="7"/>
  <c r="J211" i="7"/>
  <c r="J206" i="7"/>
  <c r="J214" i="7"/>
  <c r="J215" i="7"/>
  <c r="J216" i="7"/>
  <c r="J217" i="7"/>
  <c r="J218" i="7"/>
  <c r="J213" i="7"/>
  <c r="J220" i="7"/>
  <c r="J221" i="7"/>
  <c r="J222" i="7"/>
  <c r="J219" i="7"/>
  <c r="J224" i="7"/>
  <c r="J225" i="7"/>
  <c r="J226" i="7"/>
  <c r="J227" i="7"/>
  <c r="J228" i="7"/>
  <c r="J229" i="7"/>
  <c r="J223" i="7"/>
  <c r="J231" i="7"/>
  <c r="J232" i="7"/>
  <c r="J233" i="7"/>
  <c r="J234" i="7"/>
  <c r="J235" i="7"/>
  <c r="J236" i="7"/>
  <c r="J237" i="7"/>
  <c r="J230" i="7"/>
  <c r="J238" i="7"/>
  <c r="J212" i="7"/>
  <c r="J241" i="7"/>
  <c r="J242" i="7"/>
  <c r="J243" i="7"/>
  <c r="J244" i="7"/>
  <c r="J245" i="7"/>
  <c r="J246" i="7"/>
  <c r="J247" i="7"/>
  <c r="J240" i="7"/>
  <c r="J249" i="7"/>
  <c r="J250" i="7"/>
  <c r="J251" i="7"/>
  <c r="J252" i="7"/>
  <c r="J253" i="7"/>
  <c r="J254" i="7"/>
  <c r="J248" i="7"/>
  <c r="J239" i="7"/>
  <c r="J256" i="7"/>
  <c r="J257" i="7"/>
  <c r="J255" i="7"/>
  <c r="J259" i="7"/>
  <c r="J260" i="7"/>
  <c r="J261" i="7"/>
  <c r="J262" i="7"/>
  <c r="J263" i="7"/>
  <c r="J264" i="7"/>
  <c r="J265" i="7"/>
  <c r="J266" i="7"/>
  <c r="J267" i="7"/>
  <c r="J258" i="7"/>
  <c r="J180" i="7"/>
  <c r="J87" i="7"/>
  <c r="J88" i="7"/>
  <c r="J89" i="7"/>
  <c r="J90" i="7"/>
  <c r="J91" i="7"/>
  <c r="J93" i="7"/>
  <c r="J94" i="7"/>
  <c r="J92" i="7"/>
  <c r="J95" i="7"/>
  <c r="J96" i="7"/>
  <c r="J86" i="7"/>
  <c r="J98" i="7"/>
  <c r="J99" i="7"/>
  <c r="J97" i="7"/>
  <c r="J101" i="7"/>
  <c r="J102" i="7"/>
  <c r="J100" i="7"/>
  <c r="J104" i="7"/>
  <c r="J105" i="7"/>
  <c r="J106" i="7"/>
  <c r="J107" i="7"/>
  <c r="J103" i="7"/>
  <c r="J109" i="7"/>
  <c r="J110" i="7"/>
  <c r="J112" i="7"/>
  <c r="J113" i="7"/>
  <c r="J114" i="7"/>
  <c r="J115" i="7"/>
  <c r="J116" i="7"/>
  <c r="J111" i="7"/>
  <c r="J117" i="7"/>
  <c r="J118" i="7"/>
  <c r="J119" i="7"/>
  <c r="J120" i="7"/>
  <c r="J121" i="7"/>
  <c r="J108" i="7"/>
  <c r="J123" i="7"/>
  <c r="J124" i="7"/>
  <c r="J125" i="7"/>
  <c r="J126" i="7"/>
  <c r="J127" i="7"/>
  <c r="J128" i="7"/>
  <c r="J129" i="7"/>
  <c r="J130" i="7"/>
  <c r="J131" i="7"/>
  <c r="J122" i="7"/>
  <c r="J134" i="7"/>
  <c r="J135" i="7"/>
  <c r="J136" i="7"/>
  <c r="J137" i="7"/>
  <c r="J138" i="7"/>
  <c r="J139" i="7"/>
  <c r="J140" i="7"/>
  <c r="J133" i="7"/>
  <c r="J142" i="7"/>
  <c r="J143" i="7"/>
  <c r="J144" i="7"/>
  <c r="J145" i="7"/>
  <c r="J146" i="7"/>
  <c r="J147" i="7"/>
  <c r="J141" i="7"/>
  <c r="J148" i="7"/>
  <c r="J132" i="7"/>
  <c r="J150" i="7"/>
  <c r="J151" i="7"/>
  <c r="J152" i="7"/>
  <c r="J153" i="7"/>
  <c r="J155" i="7"/>
  <c r="J156" i="7"/>
  <c r="J157" i="7"/>
  <c r="J154" i="7"/>
  <c r="J159" i="7"/>
  <c r="J160" i="7"/>
  <c r="J161" i="7"/>
  <c r="J162" i="7"/>
  <c r="J158" i="7"/>
  <c r="J164" i="7"/>
  <c r="J165" i="7"/>
  <c r="J166" i="7"/>
  <c r="J167" i="7"/>
  <c r="J168" i="7"/>
  <c r="J169" i="7"/>
  <c r="J163" i="7"/>
  <c r="J171" i="7"/>
  <c r="J172" i="7"/>
  <c r="J173" i="7"/>
  <c r="J170" i="7"/>
  <c r="J149" i="7"/>
  <c r="J85" i="7"/>
  <c r="J31" i="7"/>
  <c r="J32" i="7"/>
  <c r="J33" i="7"/>
  <c r="J34" i="7"/>
  <c r="J35" i="7"/>
  <c r="J36" i="7"/>
  <c r="J30" i="7"/>
  <c r="J38" i="7"/>
  <c r="J39" i="7"/>
  <c r="J40" i="7"/>
  <c r="J41" i="7"/>
  <c r="J42" i="7"/>
  <c r="J43" i="7"/>
  <c r="J44" i="7"/>
  <c r="J37" i="7"/>
  <c r="J46" i="7"/>
  <c r="J48" i="7"/>
  <c r="J49" i="7"/>
  <c r="J50" i="7"/>
  <c r="J51" i="7"/>
  <c r="J47" i="7"/>
  <c r="J29" i="7"/>
  <c r="J53" i="7"/>
  <c r="J55" i="7"/>
  <c r="J56" i="7"/>
  <c r="J57" i="7"/>
  <c r="J58" i="7"/>
  <c r="J59" i="7"/>
  <c r="J60" i="7"/>
  <c r="J61" i="7"/>
  <c r="J62" i="7"/>
  <c r="J63" i="7"/>
  <c r="J64" i="7"/>
  <c r="J54" i="7"/>
  <c r="J65" i="7"/>
  <c r="J52" i="7"/>
  <c r="J68" i="7"/>
  <c r="J69" i="7"/>
  <c r="J67" i="7"/>
  <c r="J71" i="7"/>
  <c r="J72" i="7"/>
  <c r="J70" i="7"/>
  <c r="J66" i="7"/>
  <c r="J74" i="7"/>
  <c r="J76" i="7"/>
  <c r="J77" i="7"/>
  <c r="J78" i="7"/>
  <c r="J79" i="7"/>
  <c r="J75" i="7"/>
  <c r="J73" i="7"/>
  <c r="J81" i="7"/>
  <c r="J82" i="7"/>
  <c r="J83" i="7"/>
  <c r="J84" i="7"/>
  <c r="J80" i="7"/>
  <c r="J28" i="7"/>
  <c r="J365" i="7"/>
  <c r="K345" i="7"/>
  <c r="K346" i="7"/>
  <c r="K347" i="7"/>
  <c r="K348" i="7"/>
  <c r="K344" i="7"/>
  <c r="K350" i="7"/>
  <c r="K351" i="7"/>
  <c r="K352" i="7"/>
  <c r="K353" i="7"/>
  <c r="K354" i="7"/>
  <c r="K355" i="7"/>
  <c r="K356" i="7"/>
  <c r="K357" i="7"/>
  <c r="K358" i="7"/>
  <c r="K349" i="7"/>
  <c r="K360" i="7"/>
  <c r="K361" i="7"/>
  <c r="K359" i="7"/>
  <c r="K363" i="7"/>
  <c r="K364" i="7"/>
  <c r="K362" i="7"/>
  <c r="K343" i="7"/>
  <c r="K270" i="7"/>
  <c r="K271" i="7"/>
  <c r="K272" i="7"/>
  <c r="K273" i="7"/>
  <c r="K274" i="7"/>
  <c r="K269" i="7"/>
  <c r="K276" i="7"/>
  <c r="K277" i="7"/>
  <c r="K278" i="7"/>
  <c r="K279" i="7"/>
  <c r="K275" i="7"/>
  <c r="K281" i="7"/>
  <c r="K282" i="7"/>
  <c r="K283" i="7"/>
  <c r="K284" i="7"/>
  <c r="K280" i="7"/>
  <c r="K286" i="7"/>
  <c r="K287" i="7"/>
  <c r="K288" i="7"/>
  <c r="K289" i="7"/>
  <c r="K290" i="7"/>
  <c r="K291" i="7"/>
  <c r="K292" i="7"/>
  <c r="K293" i="7"/>
  <c r="K285" i="7"/>
  <c r="K295" i="7"/>
  <c r="K296" i="7"/>
  <c r="K297" i="7"/>
  <c r="K298" i="7"/>
  <c r="K299" i="7"/>
  <c r="K300" i="7"/>
  <c r="K301" i="7"/>
  <c r="K302" i="7"/>
  <c r="K294" i="7"/>
  <c r="K304" i="7"/>
  <c r="K305" i="7"/>
  <c r="K306" i="7"/>
  <c r="K307" i="7"/>
  <c r="K308" i="7"/>
  <c r="K309" i="7"/>
  <c r="K310" i="7"/>
  <c r="K311" i="7"/>
  <c r="K312" i="7"/>
  <c r="K303" i="7"/>
  <c r="K335" i="7"/>
  <c r="K334" i="7"/>
  <c r="K340" i="7"/>
  <c r="K341" i="7"/>
  <c r="K342" i="7"/>
  <c r="K339" i="7"/>
  <c r="K333" i="7"/>
  <c r="K314" i="7"/>
  <c r="K315" i="7"/>
  <c r="K317" i="7"/>
  <c r="K318" i="7"/>
  <c r="K316" i="7"/>
  <c r="K319" i="7"/>
  <c r="K320" i="7"/>
  <c r="K321" i="7"/>
  <c r="K322" i="7"/>
  <c r="K324" i="7"/>
  <c r="K325" i="7"/>
  <c r="K326" i="7"/>
  <c r="K327" i="7"/>
  <c r="K328" i="7"/>
  <c r="K323" i="7"/>
  <c r="K313" i="7"/>
  <c r="K330" i="7"/>
  <c r="K331" i="7"/>
  <c r="K332" i="7"/>
  <c r="K329" i="7"/>
  <c r="K268" i="7"/>
  <c r="K183" i="7"/>
  <c r="K184" i="7"/>
  <c r="K182" i="7"/>
  <c r="K187" i="7"/>
  <c r="K188" i="7"/>
  <c r="K189" i="7"/>
  <c r="K186" i="7"/>
  <c r="K190" i="7"/>
  <c r="K181" i="7"/>
  <c r="K192" i="7"/>
  <c r="K193" i="7"/>
  <c r="K194" i="7"/>
  <c r="K195" i="7"/>
  <c r="K191" i="7"/>
  <c r="K197" i="7"/>
  <c r="K198" i="7"/>
  <c r="K199" i="7"/>
  <c r="K200" i="7"/>
  <c r="K201" i="7"/>
  <c r="K202" i="7"/>
  <c r="K196" i="7"/>
  <c r="K204" i="7"/>
  <c r="K205" i="7"/>
  <c r="K203" i="7"/>
  <c r="K207" i="7"/>
  <c r="K208" i="7"/>
  <c r="K209" i="7"/>
  <c r="K210" i="7"/>
  <c r="K211" i="7"/>
  <c r="K206" i="7"/>
  <c r="K214" i="7"/>
  <c r="K215" i="7"/>
  <c r="K216" i="7"/>
  <c r="K217" i="7"/>
  <c r="K218" i="7"/>
  <c r="K213" i="7"/>
  <c r="K220" i="7"/>
  <c r="K221" i="7"/>
  <c r="K222" i="7"/>
  <c r="K219" i="7"/>
  <c r="K224" i="7"/>
  <c r="K225" i="7"/>
  <c r="K226" i="7"/>
  <c r="K227" i="7"/>
  <c r="K228" i="7"/>
  <c r="K229" i="7"/>
  <c r="K223" i="7"/>
  <c r="K231" i="7"/>
  <c r="K232" i="7"/>
  <c r="K233" i="7"/>
  <c r="K234" i="7"/>
  <c r="K235" i="7"/>
  <c r="K236" i="7"/>
  <c r="K237" i="7"/>
  <c r="K230" i="7"/>
  <c r="K238" i="7"/>
  <c r="K212" i="7"/>
  <c r="K241" i="7"/>
  <c r="K242" i="7"/>
  <c r="K243" i="7"/>
  <c r="K244" i="7"/>
  <c r="K245" i="7"/>
  <c r="K246" i="7"/>
  <c r="K247" i="7"/>
  <c r="K240" i="7"/>
  <c r="K249" i="7"/>
  <c r="K250" i="7"/>
  <c r="K251" i="7"/>
  <c r="K252" i="7"/>
  <c r="K253" i="7"/>
  <c r="K254" i="7"/>
  <c r="K248" i="7"/>
  <c r="K239" i="7"/>
  <c r="K256" i="7"/>
  <c r="K257" i="7"/>
  <c r="K255" i="7"/>
  <c r="K259" i="7"/>
  <c r="K260" i="7"/>
  <c r="K261" i="7"/>
  <c r="K262" i="7"/>
  <c r="K263" i="7"/>
  <c r="K264" i="7"/>
  <c r="K265" i="7"/>
  <c r="K266" i="7"/>
  <c r="K267" i="7"/>
  <c r="K258" i="7"/>
  <c r="K180" i="7"/>
  <c r="K87" i="7"/>
  <c r="K88" i="7"/>
  <c r="K89" i="7"/>
  <c r="K90" i="7"/>
  <c r="K91" i="7"/>
  <c r="K93" i="7"/>
  <c r="K94" i="7"/>
  <c r="K92" i="7"/>
  <c r="K95" i="7"/>
  <c r="K96" i="7"/>
  <c r="K86" i="7"/>
  <c r="K98" i="7"/>
  <c r="K99" i="7"/>
  <c r="K97" i="7"/>
  <c r="K101" i="7"/>
  <c r="K102" i="7"/>
  <c r="K100" i="7"/>
  <c r="K104" i="7"/>
  <c r="K105" i="7"/>
  <c r="K106" i="7"/>
  <c r="K107" i="7"/>
  <c r="K103" i="7"/>
  <c r="K109" i="7"/>
  <c r="K110" i="7"/>
  <c r="K112" i="7"/>
  <c r="K113" i="7"/>
  <c r="K114" i="7"/>
  <c r="K115" i="7"/>
  <c r="K116" i="7"/>
  <c r="K111" i="7"/>
  <c r="K117" i="7"/>
  <c r="K118" i="7"/>
  <c r="K119" i="7"/>
  <c r="K120" i="7"/>
  <c r="K121" i="7"/>
  <c r="K108" i="7"/>
  <c r="K123" i="7"/>
  <c r="K124" i="7"/>
  <c r="K125" i="7"/>
  <c r="K126" i="7"/>
  <c r="K127" i="7"/>
  <c r="K128" i="7"/>
  <c r="K129" i="7"/>
  <c r="K130" i="7"/>
  <c r="K131" i="7"/>
  <c r="K122" i="7"/>
  <c r="K134" i="7"/>
  <c r="K135" i="7"/>
  <c r="K136" i="7"/>
  <c r="K137" i="7"/>
  <c r="K138" i="7"/>
  <c r="K139" i="7"/>
  <c r="K140" i="7"/>
  <c r="K133" i="7"/>
  <c r="K142" i="7"/>
  <c r="K143" i="7"/>
  <c r="K144" i="7"/>
  <c r="K145" i="7"/>
  <c r="K146" i="7"/>
  <c r="K147" i="7"/>
  <c r="K141" i="7"/>
  <c r="K148" i="7"/>
  <c r="K132" i="7"/>
  <c r="K150" i="7"/>
  <c r="K151" i="7"/>
  <c r="K152" i="7"/>
  <c r="K153" i="7"/>
  <c r="K155" i="7"/>
  <c r="K156" i="7"/>
  <c r="K157" i="7"/>
  <c r="K154" i="7"/>
  <c r="K159" i="7"/>
  <c r="K160" i="7"/>
  <c r="K161" i="7"/>
  <c r="K162" i="7"/>
  <c r="K158" i="7"/>
  <c r="K164" i="7"/>
  <c r="K165" i="7"/>
  <c r="K166" i="7"/>
  <c r="K167" i="7"/>
  <c r="K168" i="7"/>
  <c r="K169" i="7"/>
  <c r="K163" i="7"/>
  <c r="K171" i="7"/>
  <c r="K172" i="7"/>
  <c r="K173" i="7"/>
  <c r="K170" i="7"/>
  <c r="K149" i="7"/>
  <c r="K85" i="7"/>
  <c r="K29" i="7"/>
  <c r="K53" i="7"/>
  <c r="K55" i="7"/>
  <c r="K56" i="7"/>
  <c r="K57" i="7"/>
  <c r="K58" i="7"/>
  <c r="K59" i="7"/>
  <c r="K60" i="7"/>
  <c r="K61" i="7"/>
  <c r="K62" i="7"/>
  <c r="K63" i="7"/>
  <c r="K64" i="7"/>
  <c r="K54" i="7"/>
  <c r="K65" i="7"/>
  <c r="K52" i="7"/>
  <c r="K68" i="7"/>
  <c r="K69" i="7"/>
  <c r="K67" i="7"/>
  <c r="K71" i="7"/>
  <c r="K72" i="7"/>
  <c r="K70" i="7"/>
  <c r="K66" i="7"/>
  <c r="K74" i="7"/>
  <c r="K76" i="7"/>
  <c r="K77" i="7"/>
  <c r="K78" i="7"/>
  <c r="K79" i="7"/>
  <c r="K75" i="7"/>
  <c r="K73" i="7"/>
  <c r="K81" i="7"/>
  <c r="K82" i="7"/>
  <c r="K83" i="7"/>
  <c r="K84" i="7"/>
  <c r="K80" i="7"/>
  <c r="K28" i="7"/>
  <c r="K365" i="7"/>
  <c r="I344" i="7"/>
  <c r="I349" i="7"/>
  <c r="I359" i="7"/>
  <c r="I362" i="7"/>
  <c r="I343" i="7"/>
  <c r="I269" i="7"/>
  <c r="I275" i="7"/>
  <c r="I280" i="7"/>
  <c r="I285" i="7"/>
  <c r="I294" i="7"/>
  <c r="I303" i="7"/>
  <c r="I334" i="7"/>
  <c r="I339" i="7"/>
  <c r="I333" i="7"/>
  <c r="I316" i="7"/>
  <c r="I323" i="7"/>
  <c r="I313" i="7"/>
  <c r="I329" i="7"/>
  <c r="I268" i="7"/>
  <c r="I182" i="7"/>
  <c r="I186" i="7"/>
  <c r="I181" i="7"/>
  <c r="I191" i="7"/>
  <c r="I196" i="7"/>
  <c r="I203" i="7"/>
  <c r="I206" i="7"/>
  <c r="I213" i="7"/>
  <c r="I219" i="7"/>
  <c r="I223" i="7"/>
  <c r="I230" i="7"/>
  <c r="I212" i="7"/>
  <c r="I240" i="7"/>
  <c r="I248" i="7"/>
  <c r="I239" i="7"/>
  <c r="I255" i="7"/>
  <c r="I258" i="7"/>
  <c r="I180" i="7"/>
  <c r="I92" i="7"/>
  <c r="I86" i="7"/>
  <c r="I97" i="7"/>
  <c r="I100" i="7"/>
  <c r="I103" i="7"/>
  <c r="I111" i="7"/>
  <c r="I108" i="7"/>
  <c r="I122" i="7"/>
  <c r="I133" i="7"/>
  <c r="I141" i="7"/>
  <c r="I132" i="7"/>
  <c r="I154" i="7"/>
  <c r="I158" i="7"/>
  <c r="I163" i="7"/>
  <c r="I170" i="7"/>
  <c r="I149" i="7"/>
  <c r="I85" i="7"/>
  <c r="I30" i="7"/>
  <c r="I37" i="7"/>
  <c r="I46" i="7"/>
  <c r="I47" i="7"/>
  <c r="I29" i="7"/>
  <c r="I54" i="7"/>
  <c r="I52" i="7"/>
  <c r="I67" i="7"/>
  <c r="I70" i="7"/>
  <c r="I66" i="7"/>
  <c r="I75" i="7"/>
  <c r="I73" i="7"/>
  <c r="I81" i="7"/>
  <c r="I82" i="7"/>
  <c r="I83" i="7"/>
  <c r="I80" i="7"/>
  <c r="I28" i="7"/>
  <c r="I365" i="7"/>
  <c r="H344" i="7"/>
  <c r="H349" i="7"/>
  <c r="H359" i="7"/>
  <c r="H362" i="7"/>
  <c r="H343" i="7"/>
  <c r="H269" i="7"/>
  <c r="H275" i="7"/>
  <c r="H280" i="7"/>
  <c r="H285" i="7"/>
  <c r="H294" i="7"/>
  <c r="H303" i="7"/>
  <c r="H334" i="7"/>
  <c r="H339" i="7"/>
  <c r="H333" i="7"/>
  <c r="H316" i="7"/>
  <c r="H323" i="7"/>
  <c r="H313" i="7"/>
  <c r="H329" i="7"/>
  <c r="H268" i="7"/>
  <c r="H182" i="7"/>
  <c r="H186" i="7"/>
  <c r="H181" i="7"/>
  <c r="H191" i="7"/>
  <c r="H196" i="7"/>
  <c r="H203" i="7"/>
  <c r="H206" i="7"/>
  <c r="H213" i="7"/>
  <c r="H219" i="7"/>
  <c r="H223" i="7"/>
  <c r="H230" i="7"/>
  <c r="H212" i="7"/>
  <c r="H240" i="7"/>
  <c r="H248" i="7"/>
  <c r="H239" i="7"/>
  <c r="H255" i="7"/>
  <c r="H258" i="7"/>
  <c r="H180" i="7"/>
  <c r="H92" i="7"/>
  <c r="H86" i="7"/>
  <c r="H97" i="7"/>
  <c r="H100" i="7"/>
  <c r="H103" i="7"/>
  <c r="H111" i="7"/>
  <c r="H108" i="7"/>
  <c r="H122" i="7"/>
  <c r="H133" i="7"/>
  <c r="H141" i="7"/>
  <c r="H132" i="7"/>
  <c r="H154" i="7"/>
  <c r="H158" i="7"/>
  <c r="H163" i="7"/>
  <c r="H170" i="7"/>
  <c r="H149" i="7"/>
  <c r="H85" i="7"/>
  <c r="H30" i="7"/>
  <c r="H37" i="7"/>
  <c r="H46" i="7"/>
  <c r="H47" i="7"/>
  <c r="H29" i="7"/>
  <c r="H54" i="7"/>
  <c r="H52" i="7"/>
  <c r="H67" i="7"/>
  <c r="H70" i="7"/>
  <c r="H66" i="7"/>
  <c r="H75" i="7"/>
  <c r="H73" i="7"/>
  <c r="H81" i="7"/>
  <c r="H82" i="7"/>
  <c r="H83" i="7"/>
  <c r="H80" i="7"/>
  <c r="H28" i="7"/>
  <c r="H365" i="7"/>
  <c r="G344" i="7"/>
  <c r="G349" i="7"/>
  <c r="G359" i="7"/>
  <c r="G362" i="7"/>
  <c r="G343" i="7"/>
  <c r="G334" i="7"/>
  <c r="G339" i="7"/>
  <c r="G333" i="7"/>
  <c r="G329" i="7"/>
  <c r="G30" i="7"/>
  <c r="G37" i="7"/>
  <c r="G46" i="7"/>
  <c r="G47" i="7"/>
  <c r="G29" i="7"/>
  <c r="G54" i="7"/>
  <c r="G52" i="7"/>
  <c r="G67" i="7"/>
  <c r="G70" i="7"/>
  <c r="G66" i="7"/>
  <c r="G75" i="7"/>
  <c r="G73" i="7"/>
  <c r="G81" i="7"/>
  <c r="G82" i="7"/>
  <c r="G83" i="7"/>
  <c r="G80" i="7"/>
  <c r="G28" i="7"/>
  <c r="J338" i="7"/>
  <c r="K338" i="7"/>
  <c r="J337" i="7"/>
  <c r="K337" i="7"/>
  <c r="J336" i="7"/>
  <c r="K336" i="7"/>
  <c r="J179" i="7"/>
  <c r="K179" i="7"/>
  <c r="J178" i="7"/>
  <c r="K178" i="7"/>
  <c r="J177" i="7"/>
  <c r="K177" i="7"/>
  <c r="J176" i="7"/>
  <c r="K176" i="7"/>
  <c r="J175" i="7"/>
  <c r="K175" i="7"/>
  <c r="K174" i="7"/>
  <c r="J174" i="7"/>
  <c r="I174" i="7"/>
  <c r="H174" i="7"/>
  <c r="G174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R29" i="7"/>
  <c r="R30" i="7"/>
  <c r="K30" i="7"/>
  <c r="G17" i="7"/>
  <c r="G18" i="7"/>
  <c r="G19" i="7"/>
  <c r="I658" i="4"/>
  <c r="I17" i="4"/>
  <c r="I221" i="4"/>
  <c r="I15" i="3"/>
  <c r="I12" i="3"/>
  <c r="H14" i="3"/>
  <c r="I3" i="3"/>
  <c r="I6" i="3"/>
  <c r="H8" i="3"/>
  <c r="H11" i="3"/>
  <c r="H7" i="3"/>
  <c r="H16" i="3"/>
  <c r="H10" i="3"/>
  <c r="H13" i="3"/>
  <c r="H17" i="3"/>
  <c r="H9" i="3"/>
  <c r="H3" i="3"/>
  <c r="H6" i="3"/>
  <c r="H4" i="3"/>
  <c r="I711" i="4"/>
  <c r="J711" i="4"/>
  <c r="I710" i="4"/>
  <c r="M710" i="4"/>
  <c r="I709" i="4"/>
  <c r="L709" i="4"/>
  <c r="I708" i="4"/>
  <c r="M708" i="4"/>
  <c r="I707" i="4"/>
  <c r="J707" i="4"/>
  <c r="I706" i="4"/>
  <c r="I705" i="4"/>
  <c r="I704" i="4"/>
  <c r="J704" i="4"/>
  <c r="I702" i="4"/>
  <c r="L702" i="4"/>
  <c r="I701" i="4"/>
  <c r="M701" i="4"/>
  <c r="I700" i="4"/>
  <c r="I699" i="4"/>
  <c r="M699" i="4"/>
  <c r="I698" i="4"/>
  <c r="L698" i="4"/>
  <c r="I697" i="4"/>
  <c r="I696" i="4"/>
  <c r="I695" i="4"/>
  <c r="M695" i="4"/>
  <c r="I694" i="4"/>
  <c r="M691" i="4"/>
  <c r="M690" i="4"/>
  <c r="J689" i="4"/>
  <c r="K689" i="4"/>
  <c r="L689" i="4"/>
  <c r="M689" i="4"/>
  <c r="J688" i="4"/>
  <c r="K688" i="4"/>
  <c r="L688" i="4"/>
  <c r="M688" i="4"/>
  <c r="J687" i="4"/>
  <c r="K687" i="4"/>
  <c r="L687" i="4"/>
  <c r="M687" i="4"/>
  <c r="J686" i="4"/>
  <c r="K686" i="4"/>
  <c r="L686" i="4"/>
  <c r="M686" i="4"/>
  <c r="J685" i="4"/>
  <c r="K685" i="4"/>
  <c r="L685" i="4"/>
  <c r="M685" i="4"/>
  <c r="J684" i="4"/>
  <c r="K684" i="4"/>
  <c r="L684" i="4"/>
  <c r="M684" i="4"/>
  <c r="J683" i="4"/>
  <c r="K683" i="4"/>
  <c r="L683" i="4"/>
  <c r="M683" i="4"/>
  <c r="J682" i="4"/>
  <c r="K682" i="4"/>
  <c r="L682" i="4"/>
  <c r="M682" i="4"/>
  <c r="J681" i="4"/>
  <c r="K681" i="4"/>
  <c r="L681" i="4"/>
  <c r="M681" i="4"/>
  <c r="J680" i="4"/>
  <c r="K680" i="4"/>
  <c r="L680" i="4"/>
  <c r="M680" i="4"/>
  <c r="J678" i="4"/>
  <c r="K678" i="4"/>
  <c r="L678" i="4"/>
  <c r="M678" i="4"/>
  <c r="I677" i="4"/>
  <c r="L677" i="4"/>
  <c r="I676" i="4"/>
  <c r="L676" i="4"/>
  <c r="I675" i="4"/>
  <c r="L675" i="4"/>
  <c r="I674" i="4"/>
  <c r="L674" i="4"/>
  <c r="I673" i="4"/>
  <c r="L673" i="4"/>
  <c r="I672" i="4"/>
  <c r="L672" i="4"/>
  <c r="I671" i="4"/>
  <c r="L671" i="4"/>
  <c r="I670" i="4"/>
  <c r="L670" i="4"/>
  <c r="I669" i="4"/>
  <c r="L669" i="4"/>
  <c r="I668" i="4"/>
  <c r="L668" i="4"/>
  <c r="I667" i="4"/>
  <c r="L667" i="4"/>
  <c r="I666" i="4"/>
  <c r="L666" i="4"/>
  <c r="I665" i="4"/>
  <c r="L665" i="4"/>
  <c r="L664" i="4"/>
  <c r="I663" i="4"/>
  <c r="L663" i="4"/>
  <c r="I662" i="4"/>
  <c r="L662" i="4"/>
  <c r="I661" i="4"/>
  <c r="L660" i="4"/>
  <c r="I659" i="4"/>
  <c r="J659" i="4"/>
  <c r="L659" i="4"/>
  <c r="J658" i="4"/>
  <c r="K658" i="4"/>
  <c r="L658" i="4"/>
  <c r="M658" i="4"/>
  <c r="I657" i="4"/>
  <c r="J657" i="4"/>
  <c r="K657" i="4"/>
  <c r="L657" i="4"/>
  <c r="M657" i="4"/>
  <c r="I656" i="4"/>
  <c r="I655" i="4"/>
  <c r="I654" i="4"/>
  <c r="L654" i="4"/>
  <c r="I653" i="4"/>
  <c r="I652" i="4"/>
  <c r="L652" i="4"/>
  <c r="I651" i="4"/>
  <c r="L651" i="4"/>
  <c r="I650" i="4"/>
  <c r="I645" i="4"/>
  <c r="L645" i="4"/>
  <c r="I644" i="4"/>
  <c r="L644" i="4"/>
  <c r="I643" i="4"/>
  <c r="I642" i="4"/>
  <c r="I641" i="4"/>
  <c r="M640" i="4"/>
  <c r="I639" i="4"/>
  <c r="I638" i="4"/>
  <c r="M638" i="4"/>
  <c r="M637" i="4"/>
  <c r="L637" i="4"/>
  <c r="K637" i="4"/>
  <c r="J637" i="4"/>
  <c r="I636" i="4"/>
  <c r="M636" i="4"/>
  <c r="I635" i="4"/>
  <c r="I634" i="4"/>
  <c r="K634" i="4"/>
  <c r="I633" i="4"/>
  <c r="I632" i="4"/>
  <c r="M632" i="4"/>
  <c r="I630" i="4"/>
  <c r="M630" i="4"/>
  <c r="I629" i="4"/>
  <c r="I628" i="4"/>
  <c r="M628" i="4"/>
  <c r="I627" i="4"/>
  <c r="J627" i="4"/>
  <c r="K627" i="4"/>
  <c r="L627" i="4"/>
  <c r="M627" i="4"/>
  <c r="I626" i="4"/>
  <c r="J626" i="4"/>
  <c r="K626" i="4"/>
  <c r="L626" i="4"/>
  <c r="M626" i="4"/>
  <c r="I625" i="4"/>
  <c r="J625" i="4"/>
  <c r="K625" i="4"/>
  <c r="L625" i="4"/>
  <c r="M625" i="4"/>
  <c r="I624" i="4"/>
  <c r="J624" i="4"/>
  <c r="K624" i="4"/>
  <c r="L624" i="4"/>
  <c r="M624" i="4"/>
  <c r="I623" i="4"/>
  <c r="J623" i="4"/>
  <c r="K623" i="4"/>
  <c r="L623" i="4"/>
  <c r="M623" i="4"/>
  <c r="I622" i="4"/>
  <c r="J622" i="4"/>
  <c r="K622" i="4"/>
  <c r="L622" i="4"/>
  <c r="M622" i="4"/>
  <c r="I621" i="4"/>
  <c r="K620" i="4"/>
  <c r="I619" i="4"/>
  <c r="M619" i="4"/>
  <c r="I618" i="4"/>
  <c r="M618" i="4"/>
  <c r="I617" i="4"/>
  <c r="J617" i="4"/>
  <c r="I616" i="4"/>
  <c r="J616" i="4"/>
  <c r="K616" i="4"/>
  <c r="L616" i="4"/>
  <c r="M616" i="4"/>
  <c r="I615" i="4"/>
  <c r="J615" i="4"/>
  <c r="K615" i="4"/>
  <c r="L615" i="4"/>
  <c r="M615" i="4"/>
  <c r="I614" i="4"/>
  <c r="J614" i="4"/>
  <c r="K614" i="4"/>
  <c r="L614" i="4"/>
  <c r="M614" i="4"/>
  <c r="I613" i="4"/>
  <c r="J613" i="4"/>
  <c r="K613" i="4"/>
  <c r="L613" i="4"/>
  <c r="M613" i="4"/>
  <c r="I612" i="4"/>
  <c r="I610" i="4"/>
  <c r="I609" i="4"/>
  <c r="J609" i="4"/>
  <c r="I608" i="4"/>
  <c r="M608" i="4"/>
  <c r="I607" i="4"/>
  <c r="I606" i="4"/>
  <c r="J606" i="4"/>
  <c r="I605" i="4"/>
  <c r="J605" i="4"/>
  <c r="K605" i="4"/>
  <c r="L605" i="4"/>
  <c r="M605" i="4"/>
  <c r="I604" i="4"/>
  <c r="J604" i="4"/>
  <c r="K604" i="4"/>
  <c r="L604" i="4"/>
  <c r="M604" i="4"/>
  <c r="I603" i="4"/>
  <c r="J603" i="4"/>
  <c r="K603" i="4"/>
  <c r="L603" i="4"/>
  <c r="M603" i="4"/>
  <c r="I602" i="4"/>
  <c r="J602" i="4"/>
  <c r="K602" i="4"/>
  <c r="L602" i="4"/>
  <c r="M602" i="4"/>
  <c r="I601" i="4"/>
  <c r="I600" i="4"/>
  <c r="I589" i="4"/>
  <c r="M589" i="4"/>
  <c r="I588" i="4"/>
  <c r="I587" i="4"/>
  <c r="I586" i="4"/>
  <c r="J586" i="4"/>
  <c r="I585" i="4"/>
  <c r="I584" i="4"/>
  <c r="L584" i="4"/>
  <c r="I583" i="4"/>
  <c r="M583" i="4"/>
  <c r="I582" i="4"/>
  <c r="I581" i="4"/>
  <c r="K581" i="4"/>
  <c r="I580" i="4"/>
  <c r="I579" i="4"/>
  <c r="I578" i="4"/>
  <c r="J578" i="4"/>
  <c r="I577" i="4"/>
  <c r="I576" i="4"/>
  <c r="I575" i="4"/>
  <c r="M575" i="4"/>
  <c r="I574" i="4"/>
  <c r="M574" i="4"/>
  <c r="I573" i="4"/>
  <c r="I572" i="4"/>
  <c r="K572" i="4"/>
  <c r="L571" i="4"/>
  <c r="J570" i="4"/>
  <c r="K569" i="4"/>
  <c r="L568" i="4"/>
  <c r="M567" i="4"/>
  <c r="K565" i="4"/>
  <c r="L564" i="4"/>
  <c r="I560" i="4"/>
  <c r="L560" i="4"/>
  <c r="I559" i="4"/>
  <c r="M559" i="4"/>
  <c r="I558" i="4"/>
  <c r="J558" i="4"/>
  <c r="I557" i="4"/>
  <c r="M557" i="4"/>
  <c r="I556" i="4"/>
  <c r="L556" i="4"/>
  <c r="I555" i="4"/>
  <c r="M555" i="4"/>
  <c r="I554" i="4"/>
  <c r="J554" i="4"/>
  <c r="I527" i="4"/>
  <c r="L527" i="4"/>
  <c r="I526" i="4"/>
  <c r="I525" i="4"/>
  <c r="I524" i="4"/>
  <c r="G523" i="4"/>
  <c r="I523" i="4"/>
  <c r="I522" i="4"/>
  <c r="I521" i="4"/>
  <c r="J521" i="4"/>
  <c r="I520" i="4"/>
  <c r="L520" i="4"/>
  <c r="K519" i="4"/>
  <c r="I518" i="4"/>
  <c r="L518" i="4"/>
  <c r="I517" i="4"/>
  <c r="I516" i="4"/>
  <c r="L516" i="4"/>
  <c r="I515" i="4"/>
  <c r="M515" i="4"/>
  <c r="I514" i="4"/>
  <c r="I513" i="4"/>
  <c r="I512" i="4"/>
  <c r="G511" i="4"/>
  <c r="I511" i="4"/>
  <c r="L511" i="4"/>
  <c r="I510" i="4"/>
  <c r="I509" i="4"/>
  <c r="I507" i="4"/>
  <c r="L507" i="4"/>
  <c r="I506" i="4"/>
  <c r="I505" i="4"/>
  <c r="L505" i="4"/>
  <c r="I504" i="4"/>
  <c r="I503" i="4"/>
  <c r="I502" i="4"/>
  <c r="K502" i="4"/>
  <c r="I501" i="4"/>
  <c r="M501" i="4"/>
  <c r="I500" i="4"/>
  <c r="M500" i="4"/>
  <c r="I499" i="4"/>
  <c r="L499" i="4"/>
  <c r="I498" i="4"/>
  <c r="I497" i="4"/>
  <c r="L497" i="4"/>
  <c r="G496" i="4"/>
  <c r="I496" i="4"/>
  <c r="I495" i="4"/>
  <c r="K495" i="4"/>
  <c r="I494" i="4"/>
  <c r="I493" i="4"/>
  <c r="I492" i="4"/>
  <c r="L492" i="4"/>
  <c r="I491" i="4"/>
  <c r="I490" i="4"/>
  <c r="K490" i="4"/>
  <c r="I489" i="4"/>
  <c r="L489" i="4"/>
  <c r="I488" i="4"/>
  <c r="M488" i="4"/>
  <c r="I487" i="4"/>
  <c r="J487" i="4"/>
  <c r="I485" i="4"/>
  <c r="L485" i="4"/>
  <c r="I484" i="4"/>
  <c r="I483" i="4"/>
  <c r="J483" i="4"/>
  <c r="I482" i="4"/>
  <c r="I481" i="4"/>
  <c r="M481" i="4"/>
  <c r="I480" i="4"/>
  <c r="J480" i="4"/>
  <c r="I479" i="4"/>
  <c r="G478" i="4"/>
  <c r="I478" i="4"/>
  <c r="L478" i="4"/>
  <c r="K477" i="4"/>
  <c r="L476" i="4"/>
  <c r="J475" i="4"/>
  <c r="L474" i="4"/>
  <c r="M473" i="4"/>
  <c r="L471" i="4"/>
  <c r="K469" i="4"/>
  <c r="M468" i="4"/>
  <c r="M467" i="4"/>
  <c r="J466" i="4"/>
  <c r="L464" i="4"/>
  <c r="L463" i="4"/>
  <c r="M461" i="4"/>
  <c r="L460" i="4"/>
  <c r="J459" i="4"/>
  <c r="I443" i="4"/>
  <c r="L443" i="4"/>
  <c r="I442" i="4"/>
  <c r="L442" i="4"/>
  <c r="I441" i="4"/>
  <c r="L441" i="4"/>
  <c r="I440" i="4"/>
  <c r="L440" i="4"/>
  <c r="I439" i="4"/>
  <c r="L439" i="4"/>
  <c r="I438" i="4"/>
  <c r="L438" i="4"/>
  <c r="I437" i="4"/>
  <c r="L437" i="4"/>
  <c r="I436" i="4"/>
  <c r="M436" i="4"/>
  <c r="I435" i="4"/>
  <c r="I434" i="4"/>
  <c r="J434" i="4"/>
  <c r="I433" i="4"/>
  <c r="K433" i="4"/>
  <c r="K432" i="4"/>
  <c r="I432" i="4"/>
  <c r="D432" i="4"/>
  <c r="I431" i="4"/>
  <c r="K431" i="4"/>
  <c r="I430" i="4"/>
  <c r="K430" i="4"/>
  <c r="I429" i="4"/>
  <c r="K429" i="4"/>
  <c r="I428" i="4"/>
  <c r="K428" i="4"/>
  <c r="I427" i="4"/>
  <c r="K427" i="4"/>
  <c r="I426" i="4"/>
  <c r="K426" i="4"/>
  <c r="I425" i="4"/>
  <c r="K425" i="4"/>
  <c r="I424" i="4"/>
  <c r="I414" i="4"/>
  <c r="L414" i="4"/>
  <c r="I413" i="4"/>
  <c r="L413" i="4"/>
  <c r="I412" i="4"/>
  <c r="L412" i="4"/>
  <c r="I411" i="4"/>
  <c r="L411" i="4"/>
  <c r="I410" i="4"/>
  <c r="L410" i="4"/>
  <c r="I409" i="4"/>
  <c r="L409" i="4"/>
  <c r="I408" i="4"/>
  <c r="L408" i="4"/>
  <c r="I407" i="4"/>
  <c r="I406" i="4"/>
  <c r="L406" i="4"/>
  <c r="I405" i="4"/>
  <c r="I404" i="4"/>
  <c r="K404" i="4"/>
  <c r="I403" i="4"/>
  <c r="K403" i="4"/>
  <c r="I402" i="4"/>
  <c r="K402" i="4"/>
  <c r="I401" i="4"/>
  <c r="K401" i="4"/>
  <c r="I400" i="4"/>
  <c r="K400" i="4"/>
  <c r="I399" i="4"/>
  <c r="K399" i="4"/>
  <c r="I398" i="4"/>
  <c r="I397" i="4"/>
  <c r="K397" i="4"/>
  <c r="I396" i="4"/>
  <c r="K396" i="4"/>
  <c r="I395" i="4"/>
  <c r="K395" i="4"/>
  <c r="I394" i="4"/>
  <c r="K394" i="4"/>
  <c r="I393" i="4"/>
  <c r="K393" i="4"/>
  <c r="I392" i="4"/>
  <c r="K392" i="4"/>
  <c r="I391" i="4"/>
  <c r="K391" i="4"/>
  <c r="I390" i="4"/>
  <c r="K390" i="4"/>
  <c r="K389" i="4"/>
  <c r="I388" i="4"/>
  <c r="K388" i="4"/>
  <c r="I387" i="4"/>
  <c r="K387" i="4"/>
  <c r="I386" i="4"/>
  <c r="K386" i="4"/>
  <c r="I385" i="4"/>
  <c r="K385" i="4"/>
  <c r="I384" i="4"/>
  <c r="K384" i="4"/>
  <c r="I383" i="4"/>
  <c r="K383" i="4"/>
  <c r="I382" i="4"/>
  <c r="K382" i="4"/>
  <c r="I381" i="4"/>
  <c r="K381" i="4"/>
  <c r="I380" i="4"/>
  <c r="K380" i="4"/>
  <c r="I379" i="4"/>
  <c r="K379" i="4"/>
  <c r="I378" i="4"/>
  <c r="K378" i="4"/>
  <c r="I377" i="4"/>
  <c r="K377" i="4"/>
  <c r="I376" i="4"/>
  <c r="K376" i="4"/>
  <c r="I375" i="4"/>
  <c r="K375" i="4"/>
  <c r="I374" i="4"/>
  <c r="K374" i="4"/>
  <c r="I373" i="4"/>
  <c r="K373" i="4"/>
  <c r="I372" i="4"/>
  <c r="K363" i="4"/>
  <c r="K362" i="4"/>
  <c r="K361" i="4"/>
  <c r="K359" i="4"/>
  <c r="K358" i="4"/>
  <c r="K357" i="4"/>
  <c r="K356" i="4"/>
  <c r="K355" i="4"/>
  <c r="K354" i="4"/>
  <c r="K353" i="4"/>
  <c r="K352" i="4"/>
  <c r="K351" i="4"/>
  <c r="J349" i="4"/>
  <c r="F345" i="4"/>
  <c r="I337" i="4"/>
  <c r="J337" i="4"/>
  <c r="I336" i="4"/>
  <c r="J336" i="4"/>
  <c r="I335" i="4"/>
  <c r="J335" i="4"/>
  <c r="I334" i="4"/>
  <c r="J334" i="4"/>
  <c r="I333" i="4"/>
  <c r="I332" i="4"/>
  <c r="K332" i="4"/>
  <c r="I331" i="4"/>
  <c r="K331" i="4"/>
  <c r="I330" i="4"/>
  <c r="K330" i="4"/>
  <c r="I329" i="4"/>
  <c r="K329" i="4"/>
  <c r="I328" i="4"/>
  <c r="K328" i="4"/>
  <c r="I327" i="4"/>
  <c r="K327" i="4"/>
  <c r="I326" i="4"/>
  <c r="K326" i="4"/>
  <c r="I325" i="4"/>
  <c r="K325" i="4"/>
  <c r="I324" i="4"/>
  <c r="I323" i="4"/>
  <c r="K323" i="4"/>
  <c r="I322" i="4"/>
  <c r="K322" i="4"/>
  <c r="I321" i="4"/>
  <c r="K321" i="4"/>
  <c r="I320" i="4"/>
  <c r="K320" i="4"/>
  <c r="I319" i="4"/>
  <c r="I318" i="4"/>
  <c r="K318" i="4"/>
  <c r="I317" i="4"/>
  <c r="K317" i="4"/>
  <c r="I316" i="4"/>
  <c r="K316" i="4"/>
  <c r="I315" i="4"/>
  <c r="K315" i="4"/>
  <c r="I314" i="4"/>
  <c r="K314" i="4"/>
  <c r="I313" i="4"/>
  <c r="K313" i="4"/>
  <c r="I312" i="4"/>
  <c r="K312" i="4"/>
  <c r="I311" i="4"/>
  <c r="K311" i="4"/>
  <c r="I310" i="4"/>
  <c r="K310" i="4"/>
  <c r="I309" i="4"/>
  <c r="L308" i="4"/>
  <c r="L307" i="4"/>
  <c r="L306" i="4"/>
  <c r="L305" i="4"/>
  <c r="L304" i="4"/>
  <c r="L303" i="4"/>
  <c r="L302" i="4"/>
  <c r="L301" i="4"/>
  <c r="L300" i="4"/>
  <c r="L299" i="4"/>
  <c r="L298" i="4"/>
  <c r="I296" i="4"/>
  <c r="M296" i="4"/>
  <c r="I295" i="4"/>
  <c r="M295" i="4"/>
  <c r="I294" i="4"/>
  <c r="K294" i="4"/>
  <c r="I293" i="4"/>
  <c r="I292" i="4"/>
  <c r="M292" i="4"/>
  <c r="I291" i="4"/>
  <c r="I290" i="4"/>
  <c r="M290" i="4"/>
  <c r="J289" i="4"/>
  <c r="I288" i="4"/>
  <c r="I287" i="4"/>
  <c r="J287" i="4"/>
  <c r="I286" i="4"/>
  <c r="M286" i="4"/>
  <c r="I285" i="4"/>
  <c r="I284" i="4"/>
  <c r="M284" i="4"/>
  <c r="J283" i="4"/>
  <c r="I282" i="4"/>
  <c r="L282" i="4"/>
  <c r="I281" i="4"/>
  <c r="L281" i="4"/>
  <c r="I280" i="4"/>
  <c r="L280" i="4"/>
  <c r="I279" i="4"/>
  <c r="L279" i="4"/>
  <c r="I278" i="4"/>
  <c r="L278" i="4"/>
  <c r="I277" i="4"/>
  <c r="L277" i="4"/>
  <c r="I276" i="4"/>
  <c r="L276" i="4"/>
  <c r="I275" i="4"/>
  <c r="L275" i="4"/>
  <c r="I274" i="4"/>
  <c r="L274" i="4"/>
  <c r="I273" i="4"/>
  <c r="L273" i="4"/>
  <c r="I272" i="4"/>
  <c r="L272" i="4"/>
  <c r="I271" i="4"/>
  <c r="L271" i="4"/>
  <c r="I270" i="4"/>
  <c r="L270" i="4"/>
  <c r="I269" i="4"/>
  <c r="L269" i="4"/>
  <c r="I267" i="4"/>
  <c r="K267" i="4"/>
  <c r="I266" i="4"/>
  <c r="I265" i="4"/>
  <c r="M265" i="4"/>
  <c r="I264" i="4"/>
  <c r="J264" i="4"/>
  <c r="G263" i="4"/>
  <c r="I263" i="4"/>
  <c r="G262" i="4"/>
  <c r="I262" i="4"/>
  <c r="J262" i="4"/>
  <c r="L261" i="4"/>
  <c r="I245" i="4"/>
  <c r="I244" i="4"/>
  <c r="M244" i="4"/>
  <c r="M243" i="4"/>
  <c r="L243" i="4"/>
  <c r="K243" i="4"/>
  <c r="J243" i="4"/>
  <c r="I242" i="4"/>
  <c r="M242" i="4"/>
  <c r="I241" i="4"/>
  <c r="I240" i="4"/>
  <c r="I239" i="4"/>
  <c r="L239" i="4"/>
  <c r="I238" i="4"/>
  <c r="K238" i="4"/>
  <c r="I237" i="4"/>
  <c r="K237" i="4"/>
  <c r="I236" i="4"/>
  <c r="K236" i="4"/>
  <c r="I235" i="4"/>
  <c r="K235" i="4"/>
  <c r="I234" i="4"/>
  <c r="K234" i="4"/>
  <c r="I233" i="4"/>
  <c r="K233" i="4"/>
  <c r="I232" i="4"/>
  <c r="K232" i="4"/>
  <c r="I231" i="4"/>
  <c r="K231" i="4"/>
  <c r="I230" i="4"/>
  <c r="K230" i="4"/>
  <c r="I229" i="4"/>
  <c r="K229" i="4"/>
  <c r="I228" i="4"/>
  <c r="I227" i="4"/>
  <c r="K227" i="4"/>
  <c r="I226" i="4"/>
  <c r="J226" i="4"/>
  <c r="I225" i="4"/>
  <c r="K225" i="4"/>
  <c r="I224" i="4"/>
  <c r="I223" i="4"/>
  <c r="J223" i="4"/>
  <c r="I222" i="4"/>
  <c r="I220" i="4"/>
  <c r="I219" i="4"/>
  <c r="L219" i="4"/>
  <c r="I218" i="4"/>
  <c r="L218" i="4"/>
  <c r="I217" i="4"/>
  <c r="L217" i="4"/>
  <c r="I216" i="4"/>
  <c r="L216" i="4"/>
  <c r="I215" i="4"/>
  <c r="L215" i="4"/>
  <c r="I214" i="4"/>
  <c r="L214" i="4"/>
  <c r="I213" i="4"/>
  <c r="L213" i="4"/>
  <c r="I212" i="4"/>
  <c r="L212" i="4"/>
  <c r="I211" i="4"/>
  <c r="L211" i="4"/>
  <c r="I210" i="4"/>
  <c r="L210" i="4"/>
  <c r="I209" i="4"/>
  <c r="I208" i="4"/>
  <c r="K208" i="4"/>
  <c r="I207" i="4"/>
  <c r="J207" i="4"/>
  <c r="I206" i="4"/>
  <c r="K206" i="4"/>
  <c r="I205" i="4"/>
  <c r="I204" i="4"/>
  <c r="I203" i="4"/>
  <c r="M203" i="4"/>
  <c r="I202" i="4"/>
  <c r="M202" i="4"/>
  <c r="I201" i="4"/>
  <c r="M201" i="4"/>
  <c r="I200" i="4"/>
  <c r="L200" i="4"/>
  <c r="I196" i="4"/>
  <c r="L196" i="4"/>
  <c r="I195" i="4"/>
  <c r="L195" i="4"/>
  <c r="I194" i="4"/>
  <c r="L194" i="4"/>
  <c r="I193" i="4"/>
  <c r="L193" i="4"/>
  <c r="I192" i="4"/>
  <c r="L192" i="4"/>
  <c r="I191" i="4"/>
  <c r="J191" i="4"/>
  <c r="I190" i="4"/>
  <c r="J190" i="4"/>
  <c r="I189" i="4"/>
  <c r="J189" i="4"/>
  <c r="I188" i="4"/>
  <c r="J188" i="4"/>
  <c r="I187" i="4"/>
  <c r="J187" i="4"/>
  <c r="I177" i="4"/>
  <c r="M177" i="4"/>
  <c r="I176" i="4"/>
  <c r="I175" i="4"/>
  <c r="M175" i="4"/>
  <c r="I174" i="4"/>
  <c r="I173" i="4"/>
  <c r="M173" i="4"/>
  <c r="I172" i="4"/>
  <c r="I171" i="4"/>
  <c r="M171" i="4"/>
  <c r="I170" i="4"/>
  <c r="I169" i="4"/>
  <c r="J169" i="4"/>
  <c r="I168" i="4"/>
  <c r="M168" i="4"/>
  <c r="I167" i="4"/>
  <c r="M167" i="4"/>
  <c r="I166" i="4"/>
  <c r="M166" i="4"/>
  <c r="I165" i="4"/>
  <c r="L165" i="4"/>
  <c r="I164" i="4"/>
  <c r="M164" i="4"/>
  <c r="I163" i="4"/>
  <c r="M163" i="4"/>
  <c r="I162" i="4"/>
  <c r="M162" i="4"/>
  <c r="I161" i="4"/>
  <c r="M161" i="4"/>
  <c r="I160" i="4"/>
  <c r="M160" i="4"/>
  <c r="I159" i="4"/>
  <c r="M159" i="4"/>
  <c r="I158" i="4"/>
  <c r="M158" i="4"/>
  <c r="I157" i="4"/>
  <c r="K157" i="4"/>
  <c r="I156" i="4"/>
  <c r="L156" i="4"/>
  <c r="I155" i="4"/>
  <c r="I154" i="4"/>
  <c r="I153" i="4"/>
  <c r="I152" i="4"/>
  <c r="I151" i="4"/>
  <c r="K151" i="4"/>
  <c r="I150" i="4"/>
  <c r="K150" i="4"/>
  <c r="I149" i="4"/>
  <c r="K149" i="4"/>
  <c r="I148" i="4"/>
  <c r="K148" i="4"/>
  <c r="I147" i="4"/>
  <c r="K147" i="4"/>
  <c r="I146" i="4"/>
  <c r="J146" i="4"/>
  <c r="K146" i="4"/>
  <c r="L146" i="4"/>
  <c r="I145" i="4"/>
  <c r="M145" i="4"/>
  <c r="I144" i="4"/>
  <c r="J144" i="4"/>
  <c r="I143" i="4"/>
  <c r="M143" i="4"/>
  <c r="I142" i="4"/>
  <c r="M142" i="4"/>
  <c r="I141" i="4"/>
  <c r="M141" i="4"/>
  <c r="I140" i="4"/>
  <c r="J140" i="4"/>
  <c r="I139" i="4"/>
  <c r="M139" i="4"/>
  <c r="I138" i="4"/>
  <c r="M138" i="4"/>
  <c r="I137" i="4"/>
  <c r="M137" i="4"/>
  <c r="I136" i="4"/>
  <c r="J136" i="4"/>
  <c r="I135" i="4"/>
  <c r="M135" i="4"/>
  <c r="I134" i="4"/>
  <c r="M134" i="4"/>
  <c r="I133" i="4"/>
  <c r="J133" i="4"/>
  <c r="I132" i="4"/>
  <c r="K132" i="4"/>
  <c r="M131" i="4"/>
  <c r="G130" i="4"/>
  <c r="I130" i="4"/>
  <c r="M117" i="4"/>
  <c r="I116" i="4"/>
  <c r="J116" i="4"/>
  <c r="I115" i="4"/>
  <c r="I114" i="4"/>
  <c r="I113" i="4"/>
  <c r="M113" i="4"/>
  <c r="I112" i="4"/>
  <c r="J112" i="4"/>
  <c r="I111" i="4"/>
  <c r="K111" i="4"/>
  <c r="I110" i="4"/>
  <c r="M110" i="4"/>
  <c r="I109" i="4"/>
  <c r="M109" i="4"/>
  <c r="I108" i="4"/>
  <c r="J108" i="4"/>
  <c r="I107" i="4"/>
  <c r="L107" i="4"/>
  <c r="I106" i="4"/>
  <c r="M106" i="4"/>
  <c r="I105" i="4"/>
  <c r="M105" i="4"/>
  <c r="I104" i="4"/>
  <c r="J104" i="4"/>
  <c r="I103" i="4"/>
  <c r="L103" i="4"/>
  <c r="I102" i="4"/>
  <c r="M102" i="4"/>
  <c r="I101" i="4"/>
  <c r="M101" i="4"/>
  <c r="M100" i="4"/>
  <c r="I99" i="4"/>
  <c r="I98" i="4"/>
  <c r="M98" i="4"/>
  <c r="I97" i="4"/>
  <c r="M97" i="4"/>
  <c r="I96" i="4"/>
  <c r="L96" i="4"/>
  <c r="I95" i="4"/>
  <c r="I94" i="4"/>
  <c r="G93" i="4"/>
  <c r="I93" i="4"/>
  <c r="I92" i="4"/>
  <c r="I91" i="4"/>
  <c r="G90" i="4"/>
  <c r="I90" i="4"/>
  <c r="I89" i="4"/>
  <c r="M89" i="4"/>
  <c r="I88" i="4"/>
  <c r="J88" i="4"/>
  <c r="I87" i="4"/>
  <c r="L87" i="4"/>
  <c r="I86" i="4"/>
  <c r="M86" i="4"/>
  <c r="I85" i="4"/>
  <c r="M85" i="4"/>
  <c r="G84" i="4"/>
  <c r="I84" i="4"/>
  <c r="I83" i="4"/>
  <c r="M83" i="4"/>
  <c r="G82" i="4"/>
  <c r="I82" i="4"/>
  <c r="I81" i="4"/>
  <c r="M81" i="4"/>
  <c r="I80" i="4"/>
  <c r="J80" i="4"/>
  <c r="I79" i="4"/>
  <c r="L79" i="4"/>
  <c r="I78" i="4"/>
  <c r="M78" i="4"/>
  <c r="L77" i="4"/>
  <c r="K77" i="4"/>
  <c r="J77" i="4"/>
  <c r="I76" i="4"/>
  <c r="M76" i="4"/>
  <c r="I75" i="4"/>
  <c r="J75" i="4"/>
  <c r="I70" i="4"/>
  <c r="M64" i="4"/>
  <c r="M63" i="4"/>
  <c r="M62" i="4"/>
  <c r="L61" i="4"/>
  <c r="M60" i="4"/>
  <c r="M58" i="4"/>
  <c r="M57" i="4"/>
  <c r="M55" i="4"/>
  <c r="M53" i="4"/>
  <c r="M51" i="4"/>
  <c r="J47" i="4"/>
  <c r="M45" i="4"/>
  <c r="M44" i="4"/>
  <c r="J43" i="4"/>
  <c r="L42" i="4"/>
  <c r="M41" i="4"/>
  <c r="M40" i="4"/>
  <c r="J39" i="4"/>
  <c r="M37" i="4"/>
  <c r="K36" i="4"/>
  <c r="L35" i="4"/>
  <c r="M34" i="4"/>
  <c r="K33" i="4"/>
  <c r="L32" i="4"/>
  <c r="M31" i="4"/>
  <c r="M30" i="4"/>
  <c r="K29" i="4"/>
  <c r="L28" i="4"/>
  <c r="M27" i="4"/>
  <c r="M26" i="4"/>
  <c r="K25" i="4"/>
  <c r="L24" i="4"/>
  <c r="M23" i="4"/>
  <c r="L23" i="4"/>
  <c r="K23" i="4"/>
  <c r="J23" i="4"/>
  <c r="M22" i="4"/>
  <c r="L22" i="4"/>
  <c r="K22" i="4"/>
  <c r="J22" i="4"/>
  <c r="M21" i="4"/>
  <c r="K20" i="4"/>
  <c r="L19" i="4"/>
  <c r="M18" i="4"/>
  <c r="K17" i="4"/>
  <c r="L16" i="4"/>
  <c r="M15" i="4"/>
  <c r="K14" i="4"/>
  <c r="M13" i="4"/>
  <c r="L13" i="4"/>
  <c r="K13" i="4"/>
  <c r="J13" i="4"/>
  <c r="J296" i="4"/>
  <c r="L296" i="4"/>
  <c r="L294" i="4"/>
  <c r="L581" i="4"/>
  <c r="K27" i="4"/>
  <c r="K62" i="4"/>
  <c r="J433" i="4"/>
  <c r="J477" i="4"/>
  <c r="J567" i="4"/>
  <c r="J26" i="4"/>
  <c r="J618" i="4"/>
  <c r="K26" i="4"/>
  <c r="J230" i="4"/>
  <c r="K483" i="4"/>
  <c r="L490" i="4"/>
  <c r="L519" i="4"/>
  <c r="J638" i="4"/>
  <c r="J569" i="4"/>
  <c r="K583" i="4"/>
  <c r="L586" i="4"/>
  <c r="J589" i="4"/>
  <c r="M660" i="4"/>
  <c r="K57" i="4"/>
  <c r="K89" i="4"/>
  <c r="J158" i="4"/>
  <c r="D204" i="4"/>
  <c r="L292" i="4"/>
  <c r="J473" i="4"/>
  <c r="M651" i="4"/>
  <c r="J31" i="4"/>
  <c r="J34" i="4"/>
  <c r="J44" i="4"/>
  <c r="J94" i="4"/>
  <c r="L94" i="4"/>
  <c r="K94" i="4"/>
  <c r="M94" i="4"/>
  <c r="K105" i="4"/>
  <c r="D146" i="4"/>
  <c r="J196" i="4"/>
  <c r="J208" i="4"/>
  <c r="J265" i="4"/>
  <c r="K283" i="4"/>
  <c r="J499" i="4"/>
  <c r="K539" i="4"/>
  <c r="K640" i="4"/>
  <c r="L708" i="4"/>
  <c r="L92" i="4"/>
  <c r="J92" i="4"/>
  <c r="M92" i="4"/>
  <c r="K92" i="4"/>
  <c r="L14" i="4"/>
  <c r="L36" i="4"/>
  <c r="J60" i="4"/>
  <c r="M93" i="4"/>
  <c r="K93" i="4"/>
  <c r="J93" i="4"/>
  <c r="L93" i="4"/>
  <c r="M239" i="4"/>
  <c r="M466" i="4"/>
  <c r="J565" i="4"/>
  <c r="L606" i="4"/>
  <c r="J27" i="4"/>
  <c r="L29" i="4"/>
  <c r="L38" i="4"/>
  <c r="K91" i="4"/>
  <c r="J91" i="4"/>
  <c r="M91" i="4"/>
  <c r="L91" i="4"/>
  <c r="K95" i="4"/>
  <c r="J95" i="4"/>
  <c r="M95" i="4"/>
  <c r="L95" i="4"/>
  <c r="L132" i="4"/>
  <c r="J139" i="4"/>
  <c r="J157" i="4"/>
  <c r="J159" i="4"/>
  <c r="D170" i="4"/>
  <c r="J194" i="4"/>
  <c r="K196" i="4"/>
  <c r="L265" i="4"/>
  <c r="K287" i="4"/>
  <c r="D319" i="4"/>
  <c r="D333" i="4"/>
  <c r="L461" i="4"/>
  <c r="J15" i="4"/>
  <c r="J18" i="4"/>
  <c r="L25" i="4"/>
  <c r="L26" i="4"/>
  <c r="J30" i="4"/>
  <c r="J37" i="4"/>
  <c r="K39" i="4"/>
  <c r="J41" i="4"/>
  <c r="L43" i="4"/>
  <c r="J63" i="4"/>
  <c r="K75" i="4"/>
  <c r="K76" i="4"/>
  <c r="K80" i="4"/>
  <c r="J83" i="4"/>
  <c r="J86" i="4"/>
  <c r="K100" i="4"/>
  <c r="K101" i="4"/>
  <c r="K104" i="4"/>
  <c r="J106" i="4"/>
  <c r="J109" i="4"/>
  <c r="K116" i="4"/>
  <c r="K133" i="4"/>
  <c r="L141" i="4"/>
  <c r="K143" i="4"/>
  <c r="L147" i="4"/>
  <c r="L148" i="4"/>
  <c r="L149" i="4"/>
  <c r="L150" i="4"/>
  <c r="L151" i="4"/>
  <c r="M156" i="4"/>
  <c r="M157" i="4"/>
  <c r="L158" i="4"/>
  <c r="M165" i="4"/>
  <c r="J168" i="4"/>
  <c r="K195" i="4"/>
  <c r="J201" i="4"/>
  <c r="J202" i="4"/>
  <c r="K220" i="4"/>
  <c r="D220" i="4"/>
  <c r="K223" i="4"/>
  <c r="K226" i="4"/>
  <c r="K18" i="4"/>
  <c r="J21" i="4"/>
  <c r="K37" i="4"/>
  <c r="L39" i="4"/>
  <c r="J57" i="4"/>
  <c r="J62" i="4"/>
  <c r="K63" i="4"/>
  <c r="D75" i="4"/>
  <c r="L75" i="4"/>
  <c r="J78" i="4"/>
  <c r="J89" i="4"/>
  <c r="L100" i="4"/>
  <c r="L133" i="4"/>
  <c r="K136" i="4"/>
  <c r="K140" i="4"/>
  <c r="L143" i="4"/>
  <c r="J145" i="4"/>
  <c r="K201" i="4"/>
  <c r="K202" i="4"/>
  <c r="J286" i="4"/>
  <c r="K319" i="4"/>
  <c r="J333" i="4"/>
  <c r="K360" i="4"/>
  <c r="J463" i="4"/>
  <c r="L473" i="4"/>
  <c r="K475" i="4"/>
  <c r="K480" i="4"/>
  <c r="L488" i="4"/>
  <c r="J502" i="4"/>
  <c r="J557" i="4"/>
  <c r="L559" i="4"/>
  <c r="L565" i="4"/>
  <c r="K567" i="4"/>
  <c r="J572" i="4"/>
  <c r="J574" i="4"/>
  <c r="K584" i="4"/>
  <c r="K589" i="4"/>
  <c r="K618" i="4"/>
  <c r="K638" i="4"/>
  <c r="M645" i="4"/>
  <c r="K699" i="4"/>
  <c r="J701" i="4"/>
  <c r="J147" i="4"/>
  <c r="J148" i="4"/>
  <c r="J149" i="4"/>
  <c r="J150" i="4"/>
  <c r="J151" i="4"/>
  <c r="J156" i="4"/>
  <c r="L201" i="4"/>
  <c r="J227" i="4"/>
  <c r="J229" i="4"/>
  <c r="J284" i="4"/>
  <c r="L286" i="4"/>
  <c r="J292" i="4"/>
  <c r="K434" i="4"/>
  <c r="M463" i="4"/>
  <c r="L502" i="4"/>
  <c r="L515" i="4"/>
  <c r="J555" i="4"/>
  <c r="K570" i="4"/>
  <c r="L572" i="4"/>
  <c r="K574" i="4"/>
  <c r="J583" i="4"/>
  <c r="K617" i="4"/>
  <c r="K644" i="4"/>
  <c r="J691" i="4"/>
  <c r="L699" i="4"/>
  <c r="L701" i="4"/>
  <c r="K34" i="4"/>
  <c r="K43" i="4"/>
  <c r="K44" i="4"/>
  <c r="K47" i="4"/>
  <c r="J64" i="4"/>
  <c r="J76" i="4"/>
  <c r="L88" i="4"/>
  <c r="J97" i="4"/>
  <c r="J100" i="4"/>
  <c r="J101" i="4"/>
  <c r="I178" i="4"/>
  <c r="J137" i="4"/>
  <c r="L139" i="4"/>
  <c r="J141" i="4"/>
  <c r="J143" i="4"/>
  <c r="K144" i="4"/>
  <c r="K156" i="4"/>
  <c r="L157" i="4"/>
  <c r="K158" i="4"/>
  <c r="K159" i="4"/>
  <c r="K207" i="4"/>
  <c r="K242" i="4"/>
  <c r="D268" i="4"/>
  <c r="K292" i="4"/>
  <c r="D384" i="4"/>
  <c r="L469" i="4"/>
  <c r="L481" i="4"/>
  <c r="K487" i="4"/>
  <c r="J495" i="4"/>
  <c r="J519" i="4"/>
  <c r="K521" i="4"/>
  <c r="K541" i="4"/>
  <c r="K558" i="4"/>
  <c r="L578" i="4"/>
  <c r="M644" i="4"/>
  <c r="K651" i="4"/>
  <c r="J695" i="4"/>
  <c r="K698" i="4"/>
  <c r="J708" i="4"/>
  <c r="J710" i="4"/>
  <c r="M240" i="4"/>
  <c r="K240" i="4"/>
  <c r="J240" i="4"/>
  <c r="J458" i="4"/>
  <c r="K458" i="4"/>
  <c r="J493" i="4"/>
  <c r="L493" i="4"/>
  <c r="J517" i="4"/>
  <c r="K517" i="4"/>
  <c r="M579" i="4"/>
  <c r="L579" i="4"/>
  <c r="K579" i="4"/>
  <c r="J579" i="4"/>
  <c r="J582" i="4"/>
  <c r="L582" i="4"/>
  <c r="K15" i="4"/>
  <c r="L17" i="4"/>
  <c r="K21" i="4"/>
  <c r="K30" i="4"/>
  <c r="K31" i="4"/>
  <c r="L33" i="4"/>
  <c r="L34" i="4"/>
  <c r="J40" i="4"/>
  <c r="J45" i="4"/>
  <c r="L47" i="4"/>
  <c r="J58" i="4"/>
  <c r="L62" i="4"/>
  <c r="K78" i="4"/>
  <c r="L80" i="4"/>
  <c r="J85" i="4"/>
  <c r="K97" i="4"/>
  <c r="J102" i="4"/>
  <c r="L104" i="4"/>
  <c r="K108" i="4"/>
  <c r="K109" i="4"/>
  <c r="L111" i="4"/>
  <c r="J113" i="4"/>
  <c r="J134" i="4"/>
  <c r="L137" i="4"/>
  <c r="K139" i="4"/>
  <c r="L145" i="4"/>
  <c r="J160" i="4"/>
  <c r="J162" i="4"/>
  <c r="J163" i="4"/>
  <c r="J166" i="4"/>
  <c r="J167" i="4"/>
  <c r="D169" i="4"/>
  <c r="J193" i="4"/>
  <c r="K194" i="4"/>
  <c r="J203" i="4"/>
  <c r="J204" i="4"/>
  <c r="J206" i="4"/>
  <c r="D210" i="4"/>
  <c r="K264" i="4"/>
  <c r="K265" i="4"/>
  <c r="J267" i="4"/>
  <c r="L268" i="4"/>
  <c r="L284" i="4"/>
  <c r="K286" i="4"/>
  <c r="J290" i="4"/>
  <c r="K296" i="4"/>
  <c r="L297" i="4"/>
  <c r="J472" i="4"/>
  <c r="K472" i="4"/>
  <c r="K486" i="4"/>
  <c r="L486" i="4"/>
  <c r="J486" i="4"/>
  <c r="J491" i="4"/>
  <c r="K491" i="4"/>
  <c r="J508" i="4"/>
  <c r="K508" i="4"/>
  <c r="K577" i="4"/>
  <c r="L577" i="4"/>
  <c r="L580" i="4"/>
  <c r="K580" i="4"/>
  <c r="M587" i="4"/>
  <c r="L587" i="4"/>
  <c r="K587" i="4"/>
  <c r="J587" i="4"/>
  <c r="M607" i="4"/>
  <c r="L607" i="4"/>
  <c r="K607" i="4"/>
  <c r="J607" i="4"/>
  <c r="L694" i="4"/>
  <c r="K694" i="4"/>
  <c r="M697" i="4"/>
  <c r="L697" i="4"/>
  <c r="J697" i="4"/>
  <c r="M712" i="4"/>
  <c r="L712" i="4"/>
  <c r="J712" i="4"/>
  <c r="L15" i="4"/>
  <c r="L30" i="4"/>
  <c r="K40" i="4"/>
  <c r="K85" i="4"/>
  <c r="L108" i="4"/>
  <c r="L113" i="4"/>
  <c r="K134" i="4"/>
  <c r="K162" i="4"/>
  <c r="K163" i="4"/>
  <c r="K166" i="4"/>
  <c r="K167" i="4"/>
  <c r="K193" i="4"/>
  <c r="K204" i="4"/>
  <c r="D261" i="4"/>
  <c r="L264" i="4"/>
  <c r="L267" i="4"/>
  <c r="K290" i="4"/>
  <c r="D405" i="4"/>
  <c r="L405" i="4"/>
  <c r="M435" i="4"/>
  <c r="L435" i="4"/>
  <c r="D433" i="4"/>
  <c r="J435" i="4"/>
  <c r="L462" i="4"/>
  <c r="M462" i="4"/>
  <c r="K479" i="4"/>
  <c r="L479" i="4"/>
  <c r="J479" i="4"/>
  <c r="L498" i="4"/>
  <c r="M498" i="4"/>
  <c r="J498" i="4"/>
  <c r="J506" i="4"/>
  <c r="K506" i="4"/>
  <c r="K512" i="4"/>
  <c r="L512" i="4"/>
  <c r="J512" i="4"/>
  <c r="J566" i="4"/>
  <c r="K566" i="4"/>
  <c r="K585" i="4"/>
  <c r="L585" i="4"/>
  <c r="G648" i="4"/>
  <c r="I648" i="4"/>
  <c r="J648" i="4"/>
  <c r="K648" i="4"/>
  <c r="L648" i="4"/>
  <c r="M648" i="4"/>
  <c r="I647" i="4"/>
  <c r="J647" i="4"/>
  <c r="K647" i="4"/>
  <c r="L647" i="4"/>
  <c r="M647" i="4"/>
  <c r="M32" i="4"/>
  <c r="J51" i="4"/>
  <c r="J53" i="4"/>
  <c r="J55" i="4"/>
  <c r="J81" i="4"/>
  <c r="K88" i="4"/>
  <c r="J98" i="4"/>
  <c r="J105" i="4"/>
  <c r="J110" i="4"/>
  <c r="K112" i="4"/>
  <c r="L134" i="4"/>
  <c r="L162" i="4"/>
  <c r="L166" i="4"/>
  <c r="K192" i="4"/>
  <c r="J195" i="4"/>
  <c r="D200" i="4"/>
  <c r="J242" i="4"/>
  <c r="K289" i="4"/>
  <c r="L290" i="4"/>
  <c r="J294" i="4"/>
  <c r="K465" i="4"/>
  <c r="L465" i="4"/>
  <c r="J465" i="4"/>
  <c r="M470" i="4"/>
  <c r="L470" i="4"/>
  <c r="J470" i="4"/>
  <c r="D482" i="4"/>
  <c r="M484" i="4"/>
  <c r="L484" i="4"/>
  <c r="J484" i="4"/>
  <c r="J510" i="4"/>
  <c r="K510" i="4"/>
  <c r="J573" i="4"/>
  <c r="K573" i="4"/>
  <c r="M642" i="4"/>
  <c r="L642" i="4"/>
  <c r="K642" i="4"/>
  <c r="D391" i="4"/>
  <c r="D425" i="4"/>
  <c r="L433" i="4"/>
  <c r="L477" i="4"/>
  <c r="L495" i="4"/>
  <c r="M499" i="4"/>
  <c r="L555" i="4"/>
  <c r="K557" i="4"/>
  <c r="L567" i="4"/>
  <c r="L569" i="4"/>
  <c r="L574" i="4"/>
  <c r="L583" i="4"/>
  <c r="L589" i="4"/>
  <c r="L617" i="4"/>
  <c r="L618" i="4"/>
  <c r="L638" i="4"/>
  <c r="L640" i="4"/>
  <c r="L691" i="4"/>
  <c r="K695" i="4"/>
  <c r="K710" i="4"/>
  <c r="J464" i="4"/>
  <c r="J467" i="4"/>
  <c r="J469" i="4"/>
  <c r="J481" i="4"/>
  <c r="J488" i="4"/>
  <c r="J490" i="4"/>
  <c r="J515" i="4"/>
  <c r="K554" i="4"/>
  <c r="L557" i="4"/>
  <c r="J559" i="4"/>
  <c r="K606" i="4"/>
  <c r="K645" i="4"/>
  <c r="K660" i="4"/>
  <c r="L695" i="4"/>
  <c r="J699" i="4"/>
  <c r="K702" i="4"/>
  <c r="K709" i="4"/>
  <c r="L710" i="4"/>
  <c r="M464" i="4"/>
  <c r="D612" i="4"/>
  <c r="K50" i="4"/>
  <c r="J50" i="4"/>
  <c r="M50" i="4"/>
  <c r="L50" i="4"/>
  <c r="K56" i="4"/>
  <c r="J56" i="4"/>
  <c r="M56" i="4"/>
  <c r="L56" i="4"/>
  <c r="K90" i="4"/>
  <c r="D90" i="4"/>
  <c r="J90" i="4"/>
  <c r="M90" i="4"/>
  <c r="L90" i="4"/>
  <c r="M155" i="4"/>
  <c r="L155" i="4"/>
  <c r="K155" i="4"/>
  <c r="J155" i="4"/>
  <c r="K241" i="4"/>
  <c r="J241" i="4"/>
  <c r="L241" i="4"/>
  <c r="D239" i="4"/>
  <c r="M241" i="4"/>
  <c r="K84" i="4"/>
  <c r="J84" i="4"/>
  <c r="M84" i="4"/>
  <c r="L84" i="4"/>
  <c r="J154" i="4"/>
  <c r="M154" i="4"/>
  <c r="L154" i="4"/>
  <c r="K154" i="4"/>
  <c r="K54" i="4"/>
  <c r="J54" i="4"/>
  <c r="M54" i="4"/>
  <c r="L54" i="4"/>
  <c r="K82" i="4"/>
  <c r="J82" i="4"/>
  <c r="M82" i="4"/>
  <c r="L82" i="4"/>
  <c r="I118" i="4"/>
  <c r="J130" i="4"/>
  <c r="M130" i="4"/>
  <c r="L130" i="4"/>
  <c r="K130" i="4"/>
  <c r="D130" i="4"/>
  <c r="J152" i="4"/>
  <c r="M152" i="4"/>
  <c r="L152" i="4"/>
  <c r="K152" i="4"/>
  <c r="D152" i="4"/>
  <c r="K52" i="4"/>
  <c r="J52" i="4"/>
  <c r="M52" i="4"/>
  <c r="L52" i="4"/>
  <c r="K59" i="4"/>
  <c r="J59" i="4"/>
  <c r="M59" i="4"/>
  <c r="L59" i="4"/>
  <c r="L153" i="4"/>
  <c r="K153" i="4"/>
  <c r="J153" i="4"/>
  <c r="M153" i="4"/>
  <c r="M16" i="4"/>
  <c r="M24" i="4"/>
  <c r="M28" i="4"/>
  <c r="M61" i="4"/>
  <c r="M79" i="4"/>
  <c r="M87" i="4"/>
  <c r="M96" i="4"/>
  <c r="M103" i="4"/>
  <c r="M107" i="4"/>
  <c r="M111" i="4"/>
  <c r="L112" i="4"/>
  <c r="K113" i="4"/>
  <c r="L116" i="4"/>
  <c r="J117" i="4"/>
  <c r="J131" i="4"/>
  <c r="M132" i="4"/>
  <c r="J135" i="4"/>
  <c r="D136" i="4"/>
  <c r="L136" i="4"/>
  <c r="K137" i="4"/>
  <c r="J138" i="4"/>
  <c r="L140" i="4"/>
  <c r="K141" i="4"/>
  <c r="J142" i="4"/>
  <c r="L144" i="4"/>
  <c r="K145" i="4"/>
  <c r="D158" i="4"/>
  <c r="L160" i="4"/>
  <c r="K160" i="4"/>
  <c r="L161" i="4"/>
  <c r="K165" i="4"/>
  <c r="J165" i="4"/>
  <c r="L188" i="4"/>
  <c r="K188" i="4"/>
  <c r="L190" i="4"/>
  <c r="K190" i="4"/>
  <c r="M200" i="4"/>
  <c r="L203" i="4"/>
  <c r="K203" i="4"/>
  <c r="K209" i="4"/>
  <c r="J209" i="4"/>
  <c r="K211" i="4"/>
  <c r="J211" i="4"/>
  <c r="K213" i="4"/>
  <c r="J213" i="4"/>
  <c r="K215" i="4"/>
  <c r="J215" i="4"/>
  <c r="K217" i="4"/>
  <c r="J217" i="4"/>
  <c r="K219" i="4"/>
  <c r="J219" i="4"/>
  <c r="J225" i="4"/>
  <c r="J245" i="4"/>
  <c r="M245" i="4"/>
  <c r="L246" i="4"/>
  <c r="K246" i="4"/>
  <c r="I338" i="4"/>
  <c r="K263" i="4"/>
  <c r="J263" i="4"/>
  <c r="M263" i="4"/>
  <c r="K514" i="4"/>
  <c r="J514" i="4"/>
  <c r="M514" i="4"/>
  <c r="L514" i="4"/>
  <c r="L37" i="4"/>
  <c r="J38" i="4"/>
  <c r="M39" i="4"/>
  <c r="L40" i="4"/>
  <c r="K41" i="4"/>
  <c r="J42" i="4"/>
  <c r="M43" i="4"/>
  <c r="L44" i="4"/>
  <c r="K45" i="4"/>
  <c r="M47" i="4"/>
  <c r="K51" i="4"/>
  <c r="K53" i="4"/>
  <c r="K55" i="4"/>
  <c r="L57" i="4"/>
  <c r="K58" i="4"/>
  <c r="K60" i="4"/>
  <c r="J61" i="4"/>
  <c r="L63" i="4"/>
  <c r="K64" i="4"/>
  <c r="I65" i="4"/>
  <c r="M75" i="4"/>
  <c r="L76" i="4"/>
  <c r="L78" i="4"/>
  <c r="J79" i="4"/>
  <c r="M80" i="4"/>
  <c r="K81" i="4"/>
  <c r="K83" i="4"/>
  <c r="L85" i="4"/>
  <c r="K86" i="4"/>
  <c r="J87" i="4"/>
  <c r="M88" i="4"/>
  <c r="L89" i="4"/>
  <c r="J96" i="4"/>
  <c r="D97" i="4"/>
  <c r="L97" i="4"/>
  <c r="K98" i="4"/>
  <c r="L101" i="4"/>
  <c r="K102" i="4"/>
  <c r="J103" i="4"/>
  <c r="M104" i="4"/>
  <c r="L105" i="4"/>
  <c r="K106" i="4"/>
  <c r="J107" i="4"/>
  <c r="M108" i="4"/>
  <c r="L109" i="4"/>
  <c r="K110" i="4"/>
  <c r="J111" i="4"/>
  <c r="M112" i="4"/>
  <c r="M116" i="4"/>
  <c r="K117" i="4"/>
  <c r="K131" i="4"/>
  <c r="J132" i="4"/>
  <c r="M133" i="4"/>
  <c r="K135" i="4"/>
  <c r="M136" i="4"/>
  <c r="K138" i="4"/>
  <c r="M140" i="4"/>
  <c r="K142" i="4"/>
  <c r="M144" i="4"/>
  <c r="L164" i="4"/>
  <c r="K164" i="4"/>
  <c r="L170" i="4"/>
  <c r="K170" i="4"/>
  <c r="L172" i="4"/>
  <c r="K172" i="4"/>
  <c r="L174" i="4"/>
  <c r="K174" i="4"/>
  <c r="L176" i="4"/>
  <c r="K176" i="4"/>
  <c r="D231" i="4"/>
  <c r="L244" i="4"/>
  <c r="K244" i="4"/>
  <c r="K245" i="4"/>
  <c r="J246" i="4"/>
  <c r="L263" i="4"/>
  <c r="L266" i="4"/>
  <c r="K266" i="4"/>
  <c r="J266" i="4"/>
  <c r="L285" i="4"/>
  <c r="K285" i="4"/>
  <c r="J285" i="4"/>
  <c r="K288" i="4"/>
  <c r="J288" i="4"/>
  <c r="M288" i="4"/>
  <c r="J291" i="4"/>
  <c r="M291" i="4"/>
  <c r="L291" i="4"/>
  <c r="K291" i="4"/>
  <c r="M19" i="4"/>
  <c r="M35" i="4"/>
  <c r="J19" i="4"/>
  <c r="J24" i="4"/>
  <c r="M25" i="4"/>
  <c r="J28" i="4"/>
  <c r="M29" i="4"/>
  <c r="J32" i="4"/>
  <c r="M33" i="4"/>
  <c r="J35" i="4"/>
  <c r="M36" i="4"/>
  <c r="J14" i="4"/>
  <c r="K16" i="4"/>
  <c r="J17" i="4"/>
  <c r="L18" i="4"/>
  <c r="K19" i="4"/>
  <c r="L21" i="4"/>
  <c r="K24" i="4"/>
  <c r="J25" i="4"/>
  <c r="L27" i="4"/>
  <c r="K28" i="4"/>
  <c r="J29" i="4"/>
  <c r="L31" i="4"/>
  <c r="K32" i="4"/>
  <c r="J33" i="4"/>
  <c r="K35" i="4"/>
  <c r="J36" i="4"/>
  <c r="K38" i="4"/>
  <c r="L41" i="4"/>
  <c r="K42" i="4"/>
  <c r="L45" i="4"/>
  <c r="L51" i="4"/>
  <c r="L53" i="4"/>
  <c r="L55" i="4"/>
  <c r="L58" i="4"/>
  <c r="L60" i="4"/>
  <c r="K61" i="4"/>
  <c r="L64" i="4"/>
  <c r="K79" i="4"/>
  <c r="D81" i="4"/>
  <c r="L81" i="4"/>
  <c r="D83" i="4"/>
  <c r="L83" i="4"/>
  <c r="L86" i="4"/>
  <c r="K87" i="4"/>
  <c r="K96" i="4"/>
  <c r="L98" i="4"/>
  <c r="L102" i="4"/>
  <c r="K103" i="4"/>
  <c r="L106" i="4"/>
  <c r="K107" i="4"/>
  <c r="L110" i="4"/>
  <c r="L117" i="4"/>
  <c r="L131" i="4"/>
  <c r="L135" i="4"/>
  <c r="L138" i="4"/>
  <c r="L142" i="4"/>
  <c r="J164" i="4"/>
  <c r="L168" i="4"/>
  <c r="K168" i="4"/>
  <c r="M170" i="4"/>
  <c r="M172" i="4"/>
  <c r="M174" i="4"/>
  <c r="M176" i="4"/>
  <c r="L187" i="4"/>
  <c r="I247" i="4"/>
  <c r="K187" i="4"/>
  <c r="L189" i="4"/>
  <c r="K189" i="4"/>
  <c r="L191" i="4"/>
  <c r="K191" i="4"/>
  <c r="K200" i="4"/>
  <c r="J200" i="4"/>
  <c r="K210" i="4"/>
  <c r="J210" i="4"/>
  <c r="K212" i="4"/>
  <c r="J212" i="4"/>
  <c r="K214" i="4"/>
  <c r="J214" i="4"/>
  <c r="K216" i="4"/>
  <c r="J216" i="4"/>
  <c r="K218" i="4"/>
  <c r="J218" i="4"/>
  <c r="D223" i="4"/>
  <c r="K224" i="4"/>
  <c r="J224" i="4"/>
  <c r="D237" i="4"/>
  <c r="K239" i="4"/>
  <c r="J239" i="4"/>
  <c r="J244" i="4"/>
  <c r="L245" i="4"/>
  <c r="M246" i="4"/>
  <c r="M262" i="4"/>
  <c r="L262" i="4"/>
  <c r="K262" i="4"/>
  <c r="M266" i="4"/>
  <c r="M285" i="4"/>
  <c r="L288" i="4"/>
  <c r="L293" i="4"/>
  <c r="J293" i="4"/>
  <c r="M293" i="4"/>
  <c r="K293" i="4"/>
  <c r="M38" i="4"/>
  <c r="M42" i="4"/>
  <c r="M14" i="4"/>
  <c r="J16" i="4"/>
  <c r="M17" i="4"/>
  <c r="D79" i="4"/>
  <c r="K161" i="4"/>
  <c r="J161" i="4"/>
  <c r="L171" i="4"/>
  <c r="K171" i="4"/>
  <c r="L173" i="4"/>
  <c r="K173" i="4"/>
  <c r="L175" i="4"/>
  <c r="K175" i="4"/>
  <c r="L177" i="4"/>
  <c r="K177" i="4"/>
  <c r="K205" i="4"/>
  <c r="J205" i="4"/>
  <c r="K228" i="4"/>
  <c r="J228" i="4"/>
  <c r="M261" i="4"/>
  <c r="M267" i="4"/>
  <c r="D283" i="4"/>
  <c r="L283" i="4"/>
  <c r="K284" i="4"/>
  <c r="L287" i="4"/>
  <c r="L289" i="4"/>
  <c r="J348" i="4"/>
  <c r="K372" i="4"/>
  <c r="I415" i="4"/>
  <c r="D398" i="4"/>
  <c r="K398" i="4"/>
  <c r="D407" i="4"/>
  <c r="L407" i="4"/>
  <c r="L436" i="4"/>
  <c r="K436" i="4"/>
  <c r="J436" i="4"/>
  <c r="M561" i="4"/>
  <c r="L561" i="4"/>
  <c r="K561" i="4"/>
  <c r="J561" i="4"/>
  <c r="L159" i="4"/>
  <c r="L163" i="4"/>
  <c r="L167" i="4"/>
  <c r="L202" i="4"/>
  <c r="L240" i="4"/>
  <c r="L242" i="4"/>
  <c r="J261" i="4"/>
  <c r="M264" i="4"/>
  <c r="M283" i="4"/>
  <c r="M287" i="4"/>
  <c r="M289" i="4"/>
  <c r="J295" i="4"/>
  <c r="L295" i="4"/>
  <c r="K309" i="4"/>
  <c r="D309" i="4"/>
  <c r="I364" i="4"/>
  <c r="D424" i="4"/>
  <c r="I444" i="4"/>
  <c r="L444" i="4"/>
  <c r="J424" i="4"/>
  <c r="M494" i="4"/>
  <c r="L494" i="4"/>
  <c r="K494" i="4"/>
  <c r="D494" i="4"/>
  <c r="J494" i="4"/>
  <c r="M496" i="4"/>
  <c r="L496" i="4"/>
  <c r="K496" i="4"/>
  <c r="J496" i="4"/>
  <c r="D495" i="4"/>
  <c r="K261" i="4"/>
  <c r="K295" i="4"/>
  <c r="K324" i="4"/>
  <c r="D324" i="4"/>
  <c r="K350" i="4"/>
  <c r="D372" i="4"/>
  <c r="L468" i="4"/>
  <c r="K468" i="4"/>
  <c r="J468" i="4"/>
  <c r="K509" i="4"/>
  <c r="D509" i="4"/>
  <c r="J509" i="4"/>
  <c r="M509" i="4"/>
  <c r="L509" i="4"/>
  <c r="M563" i="4"/>
  <c r="L563" i="4"/>
  <c r="K563" i="4"/>
  <c r="J563" i="4"/>
  <c r="M471" i="4"/>
  <c r="M474" i="4"/>
  <c r="M476" i="4"/>
  <c r="M478" i="4"/>
  <c r="M485" i="4"/>
  <c r="M489" i="4"/>
  <c r="M492" i="4"/>
  <c r="M497" i="4"/>
  <c r="M505" i="4"/>
  <c r="M507" i="4"/>
  <c r="M511" i="4"/>
  <c r="M516" i="4"/>
  <c r="M518" i="4"/>
  <c r="M520" i="4"/>
  <c r="M527" i="4"/>
  <c r="M556" i="4"/>
  <c r="M560" i="4"/>
  <c r="M564" i="4"/>
  <c r="M568" i="4"/>
  <c r="M571" i="4"/>
  <c r="J588" i="4"/>
  <c r="M588" i="4"/>
  <c r="I590" i="4"/>
  <c r="K611" i="4"/>
  <c r="J611" i="4"/>
  <c r="J629" i="4"/>
  <c r="M629" i="4"/>
  <c r="L629" i="4"/>
  <c r="M294" i="4"/>
  <c r="M433" i="4"/>
  <c r="L434" i="4"/>
  <c r="K435" i="4"/>
  <c r="D437" i="4"/>
  <c r="L458" i="4"/>
  <c r="M465" i="4"/>
  <c r="M469" i="4"/>
  <c r="K470" i="4"/>
  <c r="J471" i="4"/>
  <c r="L472" i="4"/>
  <c r="K473" i="4"/>
  <c r="J474" i="4"/>
  <c r="L475" i="4"/>
  <c r="J476" i="4"/>
  <c r="M477" i="4"/>
  <c r="J478" i="4"/>
  <c r="M479" i="4"/>
  <c r="L480" i="4"/>
  <c r="K481" i="4"/>
  <c r="L483" i="4"/>
  <c r="K484" i="4"/>
  <c r="J485" i="4"/>
  <c r="M486" i="4"/>
  <c r="L487" i="4"/>
  <c r="K488" i="4"/>
  <c r="J489" i="4"/>
  <c r="M490" i="4"/>
  <c r="L491" i="4"/>
  <c r="J492" i="4"/>
  <c r="M495" i="4"/>
  <c r="J497" i="4"/>
  <c r="M502" i="4"/>
  <c r="J505" i="4"/>
  <c r="D506" i="4"/>
  <c r="L506" i="4"/>
  <c r="J507" i="4"/>
  <c r="L508" i="4"/>
  <c r="L510" i="4"/>
  <c r="J511" i="4"/>
  <c r="M512" i="4"/>
  <c r="K515" i="4"/>
  <c r="J516" i="4"/>
  <c r="L517" i="4"/>
  <c r="J518" i="4"/>
  <c r="M519" i="4"/>
  <c r="J520" i="4"/>
  <c r="D521" i="4"/>
  <c r="L521" i="4"/>
  <c r="J527" i="4"/>
  <c r="K540" i="4"/>
  <c r="D542" i="4"/>
  <c r="D554" i="4"/>
  <c r="L554" i="4"/>
  <c r="K555" i="4"/>
  <c r="J556" i="4"/>
  <c r="L558" i="4"/>
  <c r="K559" i="4"/>
  <c r="J560" i="4"/>
  <c r="J564" i="4"/>
  <c r="M565" i="4"/>
  <c r="L566" i="4"/>
  <c r="J568" i="4"/>
  <c r="M569" i="4"/>
  <c r="L570" i="4"/>
  <c r="J571" i="4"/>
  <c r="M572" i="4"/>
  <c r="L573" i="4"/>
  <c r="J575" i="4"/>
  <c r="D577" i="4"/>
  <c r="M577" i="4"/>
  <c r="M578" i="4"/>
  <c r="M580" i="4"/>
  <c r="M581" i="4"/>
  <c r="M582" i="4"/>
  <c r="M584" i="4"/>
  <c r="M585" i="4"/>
  <c r="M586" i="4"/>
  <c r="K588" i="4"/>
  <c r="L611" i="4"/>
  <c r="J612" i="4"/>
  <c r="K612" i="4"/>
  <c r="L612" i="4"/>
  <c r="M612" i="4"/>
  <c r="J620" i="4"/>
  <c r="M620" i="4"/>
  <c r="L620" i="4"/>
  <c r="K629" i="4"/>
  <c r="J631" i="4"/>
  <c r="M631" i="4"/>
  <c r="L631" i="4"/>
  <c r="L633" i="4"/>
  <c r="J633" i="4"/>
  <c r="M633" i="4"/>
  <c r="K639" i="4"/>
  <c r="J639" i="4"/>
  <c r="M639" i="4"/>
  <c r="M643" i="4"/>
  <c r="L643" i="4"/>
  <c r="K643" i="4"/>
  <c r="K692" i="4"/>
  <c r="M692" i="4"/>
  <c r="L692" i="4"/>
  <c r="J692" i="4"/>
  <c r="M434" i="4"/>
  <c r="M458" i="4"/>
  <c r="K471" i="4"/>
  <c r="M472" i="4"/>
  <c r="K474" i="4"/>
  <c r="M475" i="4"/>
  <c r="K476" i="4"/>
  <c r="K478" i="4"/>
  <c r="M480" i="4"/>
  <c r="M483" i="4"/>
  <c r="K485" i="4"/>
  <c r="M487" i="4"/>
  <c r="K489" i="4"/>
  <c r="M491" i="4"/>
  <c r="K492" i="4"/>
  <c r="K497" i="4"/>
  <c r="K505" i="4"/>
  <c r="M506" i="4"/>
  <c r="K507" i="4"/>
  <c r="M508" i="4"/>
  <c r="M510" i="4"/>
  <c r="K511" i="4"/>
  <c r="D515" i="4"/>
  <c r="K516" i="4"/>
  <c r="M517" i="4"/>
  <c r="K518" i="4"/>
  <c r="D520" i="4"/>
  <c r="K520" i="4"/>
  <c r="M521" i="4"/>
  <c r="K527" i="4"/>
  <c r="I528" i="4"/>
  <c r="I542" i="4"/>
  <c r="M554" i="4"/>
  <c r="K556" i="4"/>
  <c r="M558" i="4"/>
  <c r="K560" i="4"/>
  <c r="K564" i="4"/>
  <c r="M566" i="4"/>
  <c r="K568" i="4"/>
  <c r="M570" i="4"/>
  <c r="K571" i="4"/>
  <c r="M573" i="4"/>
  <c r="K575" i="4"/>
  <c r="D588" i="4"/>
  <c r="L588" i="4"/>
  <c r="D600" i="4"/>
  <c r="J600" i="4"/>
  <c r="K600" i="4"/>
  <c r="L600" i="4"/>
  <c r="M600" i="4"/>
  <c r="L608" i="4"/>
  <c r="K608" i="4"/>
  <c r="M611" i="4"/>
  <c r="L628" i="4"/>
  <c r="K628" i="4"/>
  <c r="J628" i="4"/>
  <c r="K631" i="4"/>
  <c r="K633" i="4"/>
  <c r="L635" i="4"/>
  <c r="M635" i="4"/>
  <c r="K635" i="4"/>
  <c r="J635" i="4"/>
  <c r="L639" i="4"/>
  <c r="D492" i="4"/>
  <c r="D571" i="4"/>
  <c r="L575" i="4"/>
  <c r="J577" i="4"/>
  <c r="K578" i="4"/>
  <c r="J580" i="4"/>
  <c r="J581" i="4"/>
  <c r="K582" i="4"/>
  <c r="J584" i="4"/>
  <c r="J585" i="4"/>
  <c r="K586" i="4"/>
  <c r="J608" i="4"/>
  <c r="L619" i="4"/>
  <c r="K619" i="4"/>
  <c r="J619" i="4"/>
  <c r="D621" i="4"/>
  <c r="J621" i="4"/>
  <c r="K621" i="4"/>
  <c r="L621" i="4"/>
  <c r="M621" i="4"/>
  <c r="L630" i="4"/>
  <c r="K630" i="4"/>
  <c r="J630" i="4"/>
  <c r="L632" i="4"/>
  <c r="D632" i="4"/>
  <c r="K632" i="4"/>
  <c r="J632" i="4"/>
  <c r="J634" i="4"/>
  <c r="M634" i="4"/>
  <c r="L634" i="4"/>
  <c r="J636" i="4"/>
  <c r="L636" i="4"/>
  <c r="K636" i="4"/>
  <c r="K641" i="4"/>
  <c r="M641" i="4"/>
  <c r="L641" i="4"/>
  <c r="M649" i="4"/>
  <c r="K649" i="4"/>
  <c r="K650" i="4"/>
  <c r="M650" i="4"/>
  <c r="M653" i="4"/>
  <c r="K653" i="4"/>
  <c r="J700" i="4"/>
  <c r="L700" i="4"/>
  <c r="K700" i="4"/>
  <c r="J703" i="4"/>
  <c r="L703" i="4"/>
  <c r="K703" i="4"/>
  <c r="M705" i="4"/>
  <c r="K705" i="4"/>
  <c r="J705" i="4"/>
  <c r="M606" i="4"/>
  <c r="M617" i="4"/>
  <c r="L649" i="4"/>
  <c r="L650" i="4"/>
  <c r="L653" i="4"/>
  <c r="K659" i="4"/>
  <c r="J696" i="4"/>
  <c r="L696" i="4"/>
  <c r="K696" i="4"/>
  <c r="M700" i="4"/>
  <c r="M703" i="4"/>
  <c r="L705" i="4"/>
  <c r="J640" i="4"/>
  <c r="D650" i="4"/>
  <c r="M652" i="4"/>
  <c r="K652" i="4"/>
  <c r="M654" i="4"/>
  <c r="K654" i="4"/>
  <c r="M659" i="4"/>
  <c r="D661" i="4"/>
  <c r="L661" i="4"/>
  <c r="D678" i="4"/>
  <c r="J679" i="4"/>
  <c r="K679" i="4"/>
  <c r="L679" i="4"/>
  <c r="M679" i="4"/>
  <c r="J690" i="4"/>
  <c r="L690" i="4"/>
  <c r="D690" i="4"/>
  <c r="K690" i="4"/>
  <c r="M696" i="4"/>
  <c r="K704" i="4"/>
  <c r="D704" i="4"/>
  <c r="M704" i="4"/>
  <c r="L704" i="4"/>
  <c r="K706" i="4"/>
  <c r="J706" i="4"/>
  <c r="M706" i="4"/>
  <c r="L706" i="4"/>
  <c r="M694" i="4"/>
  <c r="M698" i="4"/>
  <c r="M702" i="4"/>
  <c r="K707" i="4"/>
  <c r="M709" i="4"/>
  <c r="K711" i="4"/>
  <c r="K691" i="4"/>
  <c r="J694" i="4"/>
  <c r="K697" i="4"/>
  <c r="J698" i="4"/>
  <c r="K701" i="4"/>
  <c r="J702" i="4"/>
  <c r="L707" i="4"/>
  <c r="K708" i="4"/>
  <c r="J709" i="4"/>
  <c r="L711" i="4"/>
  <c r="K712" i="4"/>
  <c r="M707" i="4"/>
  <c r="M711" i="4"/>
  <c r="D641" i="4"/>
  <c r="N595" i="4"/>
  <c r="I713" i="4"/>
  <c r="J713" i="4"/>
  <c r="K178" i="4"/>
  <c r="L178" i="4"/>
  <c r="M178" i="4"/>
  <c r="D590" i="4"/>
  <c r="N70" i="4"/>
  <c r="N368" i="4"/>
  <c r="D415" i="4"/>
  <c r="N419" i="4"/>
  <c r="D444" i="4"/>
  <c r="D364" i="4"/>
  <c r="D118" i="4"/>
  <c r="N549" i="4"/>
  <c r="N125" i="4"/>
  <c r="D178" i="4"/>
  <c r="K713" i="4"/>
  <c r="L713" i="4"/>
  <c r="M713" i="4"/>
  <c r="D713" i="4"/>
  <c r="M544" i="4"/>
  <c r="E18" i="3"/>
  <c r="E21" i="3"/>
  <c r="J3" i="3"/>
  <c r="J15" i="3"/>
  <c r="J6" i="3"/>
  <c r="J12" i="3"/>
  <c r="F6" i="3"/>
  <c r="F13" i="3"/>
  <c r="F16" i="3"/>
  <c r="F9" i="3"/>
  <c r="F4" i="3"/>
  <c r="F14" i="3"/>
  <c r="F8" i="3"/>
  <c r="F3" i="3"/>
  <c r="F11" i="3"/>
  <c r="F7" i="3"/>
  <c r="F17" i="3"/>
  <c r="F10" i="3"/>
  <c r="F18" i="3"/>
  <c r="D478" i="4"/>
  <c r="D528" i="4"/>
  <c r="N453" i="4"/>
  <c r="N448" i="4"/>
  <c r="D16" i="4"/>
  <c r="N8" i="4"/>
  <c r="N4" i="4"/>
  <c r="D65" i="4"/>
  <c r="D187" i="4"/>
  <c r="D247" i="4"/>
  <c r="N182" i="4"/>
  <c r="D288" i="4"/>
  <c r="N256" i="4"/>
  <c r="N120" i="4"/>
  <c r="D338" i="4"/>
  <c r="N2" i="4"/>
</calcChain>
</file>

<file path=xl/comments1.xml><?xml version="1.0" encoding="utf-8"?>
<comments xmlns="http://schemas.openxmlformats.org/spreadsheetml/2006/main">
  <authors>
    <author>Diokaty Baez</author>
    <author>Minerd</author>
    <author>USAR LAPTOP</author>
  </authors>
  <commentList>
    <comment ref="F145" authorId="0" shapeId="0">
      <text>
        <r>
          <rPr>
            <b/>
            <sz val="9"/>
            <color indexed="81"/>
            <rFont val="Tahoma"/>
            <family val="2"/>
          </rPr>
          <t>Diokaty Baez:</t>
        </r>
        <r>
          <rPr>
            <sz val="9"/>
            <color indexed="81"/>
            <rFont val="Tahoma"/>
            <family val="2"/>
          </rPr>
          <t xml:space="preserve">
Cambiar Copias por Hojas</t>
        </r>
      </text>
    </comment>
    <comment ref="H283" authorId="1" shapeId="0">
      <text>
        <r>
          <rPr>
            <b/>
            <sz val="9"/>
            <color indexed="81"/>
            <rFont val="Tahoma"/>
            <family val="2"/>
          </rPr>
          <t>Minerd:</t>
        </r>
        <r>
          <rPr>
            <sz val="9"/>
            <color indexed="81"/>
            <rFont val="Tahoma"/>
            <family val="2"/>
          </rPr>
          <t xml:space="preserve">
Encargado Especialista y Chofer
</t>
        </r>
      </text>
    </comment>
    <comment ref="H289" authorId="1" shapeId="0">
      <text>
        <r>
          <rPr>
            <b/>
            <sz val="9"/>
            <color indexed="81"/>
            <rFont val="Tahoma"/>
            <family val="2"/>
          </rPr>
          <t>Minerd:</t>
        </r>
        <r>
          <rPr>
            <sz val="9"/>
            <color indexed="81"/>
            <rFont val="Tahoma"/>
            <family val="2"/>
          </rPr>
          <t xml:space="preserve">
Director, encargado, Chofer, Especialista, </t>
        </r>
      </text>
    </comment>
    <comment ref="H571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poner el monto del encargado
</t>
        </r>
      </text>
    </comment>
    <comment ref="H611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Monto por encargado, director, Fotógrafo, Chofer 
</t>
        </r>
      </text>
    </comment>
    <comment ref="H620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Coordinador, Especialista, Chofer
</t>
        </r>
      </text>
    </comment>
    <comment ref="H631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Encardo, Chofer,
Especialista</t>
        </r>
      </text>
    </comment>
    <comment ref="H660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Director, Encargado, Chofer, Fotógrafo, Doctor general
</t>
        </r>
      </text>
    </comment>
    <comment ref="H661" authorId="2" shapeId="0">
      <text>
        <r>
          <rPr>
            <b/>
            <sz val="9"/>
            <color indexed="81"/>
            <rFont val="Tahoma"/>
            <family val="2"/>
          </rPr>
          <t>USAR LAPTOP:</t>
        </r>
        <r>
          <rPr>
            <sz val="9"/>
            <color indexed="81"/>
            <rFont val="Tahoma"/>
            <family val="2"/>
          </rPr>
          <t xml:space="preserve">
Maestro de ceremonia, expositor</t>
        </r>
      </text>
    </comment>
  </commentList>
</comments>
</file>

<file path=xl/sharedStrings.xml><?xml version="1.0" encoding="utf-8"?>
<sst xmlns="http://schemas.openxmlformats.org/spreadsheetml/2006/main" count="2807" uniqueCount="1355">
  <si>
    <t>PLAN NACIONAL DE ATENCION INTEGRAL A LA PRIMERA INFANCIA QUISQUEYA EMPIEZA CONTIGO</t>
  </si>
  <si>
    <t xml:space="preserve"> </t>
  </si>
  <si>
    <t>TOTAL GLOBAL</t>
  </si>
  <si>
    <t>EDUCACION INICIAL</t>
  </si>
  <si>
    <t>TOTAL PRODUCTO 1 Y 2</t>
  </si>
  <si>
    <t>Producto y sus atributos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</si>
  <si>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</si>
  <si>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</si>
  <si>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</si>
  <si>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</si>
  <si>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</si>
  <si>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</si>
  <si>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</si>
  <si>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Presupuesto</t>
  </si>
  <si>
    <t>Riesgo(s)</t>
  </si>
  <si>
    <t>Ene-Mar</t>
  </si>
  <si>
    <t>Abr-Jun</t>
  </si>
  <si>
    <t>Jul-Sep</t>
  </si>
  <si>
    <t>Oct-Dic</t>
  </si>
  <si>
    <t>1.  Estrategia de gestión operativa del Plan Nacional de Atención Integral a la Primera Infancia ¨Quisqueya Empieza Contigo¨.</t>
  </si>
  <si>
    <t>Cubrir los gastos operativos del plan Quisqueya Empieza Contigo, para garantizar su funcionamiento.</t>
  </si>
  <si>
    <t>N/A</t>
  </si>
  <si>
    <t>No poseer los fondos  en las fechas previstas.</t>
  </si>
  <si>
    <t>Actividades y sus atributos</t>
  </si>
  <si>
    <t xml:space="preserve">Actividades                                                                  </t>
  </si>
  <si>
    <t>Presupuesto por Actividad</t>
  </si>
  <si>
    <t>Insumos</t>
  </si>
  <si>
    <t>Inversión/trimestre (RD$)</t>
  </si>
  <si>
    <t xml:space="preserve">Fuente de financiamiento         </t>
  </si>
  <si>
    <t>Est. programática</t>
  </si>
  <si>
    <t>Identificación</t>
  </si>
  <si>
    <t>Cantidad</t>
  </si>
  <si>
    <t>Costo unitario (RD$)</t>
  </si>
  <si>
    <t>Monto (RD$)</t>
  </si>
  <si>
    <t>Prog.</t>
  </si>
  <si>
    <t>Act.</t>
  </si>
  <si>
    <t>Objeto</t>
  </si>
  <si>
    <t>Cuenta</t>
  </si>
  <si>
    <t>Sub cta.</t>
  </si>
  <si>
    <t>Auxiliar</t>
  </si>
  <si>
    <t>1.1 Pago de servicios técnicos profesionales al personal Contratado del Programa  Quisqueya Empieza Contigo (QEC).</t>
  </si>
  <si>
    <t>1.1.1</t>
  </si>
  <si>
    <t>Contratación de servicios profesionales</t>
  </si>
  <si>
    <t>No definido</t>
  </si>
  <si>
    <t>Fondo General</t>
  </si>
  <si>
    <t>1.1.2</t>
  </si>
  <si>
    <t>Movilidad</t>
  </si>
  <si>
    <t>1.1.3</t>
  </si>
  <si>
    <t>1.2 Monitoreo, Seguimiento y evaluación del Plan QEC.</t>
  </si>
  <si>
    <t>1.2.1</t>
  </si>
  <si>
    <t>Viáticos</t>
  </si>
  <si>
    <t>1.2.2</t>
  </si>
  <si>
    <t>Peaje</t>
  </si>
  <si>
    <t>1.3 Mantenimiento, adquisición de material gastable, equipos, muebles de oficina y combustible del Plan QEC.</t>
  </si>
  <si>
    <t>1.3.1</t>
  </si>
  <si>
    <t>Celulares Inteligentes</t>
  </si>
  <si>
    <t>1.3.3</t>
  </si>
  <si>
    <t>Computadoras  Note Book</t>
  </si>
  <si>
    <t>1.3.4</t>
  </si>
  <si>
    <t>Computador de tableta alta gama</t>
  </si>
  <si>
    <t>1.3.5</t>
  </si>
  <si>
    <t>Impresoras</t>
  </si>
  <si>
    <t>1.3.6</t>
  </si>
  <si>
    <t xml:space="preserve">Muebles de Oficina y estantería </t>
  </si>
  <si>
    <t>1.3.7</t>
  </si>
  <si>
    <t>Mantenimiento de equipos transporte, muebles de oficina y estantería</t>
  </si>
  <si>
    <t>1.3.8</t>
  </si>
  <si>
    <t>Artículos de limpieza</t>
  </si>
  <si>
    <t>1.3.9</t>
  </si>
  <si>
    <t>Artículos de cocina</t>
  </si>
  <si>
    <t>1.3.10</t>
  </si>
  <si>
    <t>1.3.11</t>
  </si>
  <si>
    <t>Compra de Tonner para impresoras</t>
  </si>
  <si>
    <t>1.3.12</t>
  </si>
  <si>
    <t>Impresión de Mapas y Murales</t>
  </si>
  <si>
    <t>1.3.13</t>
  </si>
  <si>
    <t>Cámaras instaladas</t>
  </si>
  <si>
    <t>1.3.14</t>
  </si>
  <si>
    <t>Mantenimiento y materiales de acondicionador de aire</t>
  </si>
  <si>
    <t>1.3.15</t>
  </si>
  <si>
    <t>Compra de uniformes institucional</t>
  </si>
  <si>
    <t>1.3.16</t>
  </si>
  <si>
    <t>1.3.17</t>
  </si>
  <si>
    <t>Proyectores (equipos audiovisuales)</t>
  </si>
  <si>
    <t>1.3.18</t>
  </si>
  <si>
    <t>Combustibles y Lubricantes</t>
  </si>
  <si>
    <t>1.4 Desarrollo e Implementación del sistema de información y plataforma tecnológica.</t>
  </si>
  <si>
    <t>1.4.1</t>
  </si>
  <si>
    <t>Servicios técnicos profesionales (Consultores)</t>
  </si>
  <si>
    <t>1.4.2</t>
  </si>
  <si>
    <t>Actualización y compra de Licencias de informáticas 365</t>
  </si>
  <si>
    <t>1.4.3</t>
  </si>
  <si>
    <t>Mantenimiento de equipos informáticos</t>
  </si>
  <si>
    <t>1.5 Implementación de estrategias de comunicación del Plan Quisqueya Empieza Contigo. (Ocho campañas) y promoción sobre  los derechos de la primera infancia en los territorios priorizados</t>
  </si>
  <si>
    <t>1.5.1</t>
  </si>
  <si>
    <t>Campaña de publicidad en medios digitales</t>
  </si>
  <si>
    <t>1.5.2</t>
  </si>
  <si>
    <t>Campaña de publicidad en prensa escrita</t>
  </si>
  <si>
    <t>1.5.3</t>
  </si>
  <si>
    <t>Campaña de publicidad en Radio</t>
  </si>
  <si>
    <t>1.5.4</t>
  </si>
  <si>
    <t>Campaña de publicidad en Televisión</t>
  </si>
  <si>
    <t>1.5.5</t>
  </si>
  <si>
    <t>Afiches coroplax</t>
  </si>
  <si>
    <t>1.5.6</t>
  </si>
  <si>
    <t>Anuncios radiales</t>
  </si>
  <si>
    <t>1.5.7</t>
  </si>
  <si>
    <t>Anuncios televisivos</t>
  </si>
  <si>
    <t>1.5.8</t>
  </si>
  <si>
    <t>Polos</t>
  </si>
  <si>
    <t>1.5.9</t>
  </si>
  <si>
    <t>T-Shirt con logo</t>
  </si>
  <si>
    <t>1.5.10</t>
  </si>
  <si>
    <t>Gorras</t>
  </si>
  <si>
    <t>1.5.11</t>
  </si>
  <si>
    <t>Sombrillas</t>
  </si>
  <si>
    <t>1.5.12</t>
  </si>
  <si>
    <t>Paragua</t>
  </si>
  <si>
    <t>1.5.13</t>
  </si>
  <si>
    <t>DVD en blanco con estuche</t>
  </si>
  <si>
    <t>1.5.14</t>
  </si>
  <si>
    <t>1.5.15</t>
  </si>
  <si>
    <t xml:space="preserve">Botones promocionales  </t>
  </si>
  <si>
    <t>1.5.16</t>
  </si>
  <si>
    <t>Brochures</t>
  </si>
  <si>
    <t>1.5.17</t>
  </si>
  <si>
    <t>Carpeta satinada</t>
  </si>
  <si>
    <t>1.5.18</t>
  </si>
  <si>
    <t>Copias</t>
  </si>
  <si>
    <t>1.5.19</t>
  </si>
  <si>
    <t>1.5.20</t>
  </si>
  <si>
    <t>Libretas Rayadas</t>
  </si>
  <si>
    <t>1.5.21</t>
  </si>
  <si>
    <t>Papel  bond 20 Resma 81/2  x 11</t>
  </si>
  <si>
    <t>1.5.22</t>
  </si>
  <si>
    <t>1.6 Pago de servicios básicos.</t>
  </si>
  <si>
    <t>1.6.1</t>
  </si>
  <si>
    <t>Teléfono local</t>
  </si>
  <si>
    <t>1.6.2</t>
  </si>
  <si>
    <t>Servicios de internet y televisión por cable</t>
  </si>
  <si>
    <t>1.6.3</t>
  </si>
  <si>
    <t>Pago energía eléctrica</t>
  </si>
  <si>
    <t>1.6.4</t>
  </si>
  <si>
    <t>Pago mantenimiento del edificio</t>
  </si>
  <si>
    <t>1.6.5</t>
  </si>
  <si>
    <t>Pago de servicio de agua</t>
  </si>
  <si>
    <t>2. Personal del Plan Quisqueya Empieza Contigo (QEC) capacitado.</t>
  </si>
  <si>
    <t>Capacitar, socializar  e intercambiar experiencias sobre metodologías y  estrategias para el buen desarrollo del programa.</t>
  </si>
  <si>
    <t>Persona</t>
  </si>
  <si>
    <t>Informes y reportes de capacitaciones</t>
  </si>
  <si>
    <t>Retrasos en el cronograma establecido.</t>
  </si>
  <si>
    <t>2.1 Capacitaciones puntuales en temas relacionados con el plan.</t>
  </si>
  <si>
    <t>2.1.1</t>
  </si>
  <si>
    <t>2.1.2</t>
  </si>
  <si>
    <t>Servicios de Capacitación</t>
  </si>
  <si>
    <t>2.1.3</t>
  </si>
  <si>
    <t>2.1.4</t>
  </si>
  <si>
    <t>Pasajes</t>
  </si>
  <si>
    <t>2.2 Intercambio de experiencias.</t>
  </si>
  <si>
    <t>2.2.1</t>
  </si>
  <si>
    <t>Viáticos fuera del país</t>
  </si>
  <si>
    <t>2.2.2</t>
  </si>
  <si>
    <t>Pasajes fuera del país</t>
  </si>
  <si>
    <t>2.3.1</t>
  </si>
  <si>
    <t>Servicios de capacitación</t>
  </si>
  <si>
    <t>2.3.2</t>
  </si>
  <si>
    <t>Movilidad territoriales</t>
  </si>
  <si>
    <t xml:space="preserve">2.4 Apoyo en capacitación al personal de mantenimiento de la infraestructura del INAIPI manejo de infraestructura verde y manejo de huertos. (6 capacitación de 25 personas)
</t>
  </si>
  <si>
    <t>2.4.1</t>
  </si>
  <si>
    <t>2.4.2</t>
  </si>
  <si>
    <t>2.4.3</t>
  </si>
  <si>
    <t>2.4.4</t>
  </si>
  <si>
    <t>2.4.5</t>
  </si>
  <si>
    <t>Bolígrafos</t>
  </si>
  <si>
    <t>2.4.6</t>
  </si>
  <si>
    <t>Lápices</t>
  </si>
  <si>
    <t>2.4.7</t>
  </si>
  <si>
    <t>Refrigerios</t>
  </si>
  <si>
    <t>2.5.1</t>
  </si>
  <si>
    <t>2.5.3</t>
  </si>
  <si>
    <t xml:space="preserve">Alquiler de salón </t>
  </si>
  <si>
    <t>2.5.4</t>
  </si>
  <si>
    <t>Alquiler sillas</t>
  </si>
  <si>
    <t>2.5.5</t>
  </si>
  <si>
    <t>Alquiler de mesas</t>
  </si>
  <si>
    <t>2.5.6</t>
  </si>
  <si>
    <t>Desayuno</t>
  </si>
  <si>
    <t>2.5.7</t>
  </si>
  <si>
    <t>Refrigerio</t>
  </si>
  <si>
    <t>2.5.8</t>
  </si>
  <si>
    <t>Almuerzos</t>
  </si>
  <si>
    <t>2.6  Realización de 4 Talleres de capacitación a los Especialistas en temas de Participación Social,  Derechos de PI  y Veeduria Social (20  participantes c/u )</t>
  </si>
  <si>
    <t>2.6.1</t>
  </si>
  <si>
    <t>Servicios profesionales</t>
  </si>
  <si>
    <t>2.6.2</t>
  </si>
  <si>
    <t xml:space="preserve">Desayuno </t>
  </si>
  <si>
    <t>2.6.3</t>
  </si>
  <si>
    <t>2.6.4</t>
  </si>
  <si>
    <t>2.6.5</t>
  </si>
  <si>
    <t xml:space="preserve">Alojamiento </t>
  </si>
  <si>
    <t>2.6.6</t>
  </si>
  <si>
    <t>2.6.7</t>
  </si>
  <si>
    <t xml:space="preserve">Papel de construcción </t>
  </si>
  <si>
    <t>2.6.8</t>
  </si>
  <si>
    <t>2.6.9</t>
  </si>
  <si>
    <t>Cartulinas varios colores</t>
  </si>
  <si>
    <t>2.6.10</t>
  </si>
  <si>
    <t>Cintas Adhesivas</t>
  </si>
  <si>
    <t>2.6.11</t>
  </si>
  <si>
    <t>2.6.12</t>
  </si>
  <si>
    <t>Folders</t>
  </si>
  <si>
    <t>2.6.13</t>
  </si>
  <si>
    <t>Marcadores</t>
  </si>
  <si>
    <t>2.6.14</t>
  </si>
  <si>
    <t>2.6.15</t>
  </si>
  <si>
    <t>Papel Crepe</t>
  </si>
  <si>
    <t>2.6.16</t>
  </si>
  <si>
    <t>Papel traza 36 pulg rollo</t>
  </si>
  <si>
    <t>2.6.17</t>
  </si>
  <si>
    <t>Papelografo</t>
  </si>
  <si>
    <t>2.6.18</t>
  </si>
  <si>
    <t>2.6.19</t>
  </si>
  <si>
    <t>2.6.20</t>
  </si>
  <si>
    <t>Alquiler de Manteles</t>
  </si>
  <si>
    <t>2.6.21</t>
  </si>
  <si>
    <t>Pasaje participantes interurbanos</t>
  </si>
  <si>
    <t>INTERINSTITUCIONAL</t>
  </si>
  <si>
    <t>TOTAL PRODUCTOS 3, 4, 5, 6, 7 y 8</t>
  </si>
  <si>
    <t xml:space="preserve">3. Impulsada la implementación de la Ley para el reordenamiento del sector de primera infancia.  </t>
  </si>
  <si>
    <t>Ley</t>
  </si>
  <si>
    <t>Informe de ejecución</t>
  </si>
  <si>
    <t>3.1. Difusión de la ley de ordenamiento del sistema de protección y atención integral a la primera infancia y que crea el INAIPI. (5 reuniones de 20 personas cada uno)</t>
  </si>
  <si>
    <t>3.1.1</t>
  </si>
  <si>
    <t>Alimentación</t>
  </si>
  <si>
    <t>3.1.2</t>
  </si>
  <si>
    <t>3.1.3</t>
  </si>
  <si>
    <t>3.1.4</t>
  </si>
  <si>
    <t>Folders satinados impresos QEC</t>
  </si>
  <si>
    <t>3.1.5</t>
  </si>
  <si>
    <t>3.1.6</t>
  </si>
  <si>
    <t>3.2.Encuentros de socialización y sensibilización contenidos de la ley de PI con los directorios municipales de CONANI. (16 encuentros de 50 personas cada uno)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</si>
  <si>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</si>
  <si>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</si>
  <si>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</si>
  <si>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</si>
  <si>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</si>
  <si>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</si>
  <si>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</si>
  <si>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</si>
  <si>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</si>
  <si>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</si>
  <si>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3.3. Encuentros de socialización y sensibilización contenidos de la ley de PI con la Sociedad Civil. (5 encuentros de 50 personas cada uno)</t>
  </si>
  <si>
    <t>3.3.1</t>
  </si>
  <si>
    <t>3.3.2</t>
  </si>
  <si>
    <t>3.3.3</t>
  </si>
  <si>
    <t>Impresión de bajantes</t>
  </si>
  <si>
    <t>3.3.4</t>
  </si>
  <si>
    <t>3.3.5</t>
  </si>
  <si>
    <t>3.3.6</t>
  </si>
  <si>
    <t>3.4 Realización de reuniones de la Comisión Técnica Presidencial de Atención Integral a la Primera Infancia. (4 reuniones de 25 personas)</t>
  </si>
  <si>
    <t>3.4.1</t>
  </si>
  <si>
    <t>3.4.2</t>
  </si>
  <si>
    <t>3.4.3</t>
  </si>
  <si>
    <t>3.4.4</t>
  </si>
  <si>
    <t>3.4.5</t>
  </si>
  <si>
    <t>3.4.6</t>
  </si>
  <si>
    <t>3.5 Reuniones de socialización de la Ley PI con actores del Ministerio de Salud, del SNS y Sociedad de Pediatría, Enfermería e Instituciones Académicas.(4 reuniones de 50 personas)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</si>
  <si>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</si>
  <si>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</si>
  <si>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</si>
  <si>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</si>
  <si>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</si>
  <si>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</si>
  <si>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</si>
  <si>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</si>
  <si>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</si>
  <si>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</si>
  <si>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</si>
  <si>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 xml:space="preserve">3.6 Elaboración de Reglamento General de ley de ordenamiento del sistema de protección y atención integral a la primera infancia y que crea el INAIP.   </t>
  </si>
  <si>
    <t>3.6.1</t>
  </si>
  <si>
    <t>3.7 Encuentros de socialización de borradores de Reglamento General de ley de ordenamiento del sistema de protección y atención integral a la primera infancia y que crea el INAIPI.    (5 reuniones de 50 personas)</t>
  </si>
  <si>
    <t>3.7.1</t>
  </si>
  <si>
    <t>3.7.2</t>
  </si>
  <si>
    <t>Gafetes 50/10 (Caja)</t>
  </si>
  <si>
    <t>3.7.3</t>
  </si>
  <si>
    <t>3.7.4</t>
  </si>
  <si>
    <t>3.7.5</t>
  </si>
  <si>
    <t>3.7.6</t>
  </si>
  <si>
    <t>3.7.7</t>
  </si>
  <si>
    <t>3.7.8</t>
  </si>
  <si>
    <t>4. Institucionalidad del sector de primera infancia, fortalecida,  Desarrollo e Implementación Sistema Estadístico de  Primera Infancia  con las instituciones del sector de la primera infancia,  Propuesta de Formación de Cuidadoras y Cuidadores Seguros de Primera Infancia de edades de tres meses a cuatro años. Apoyo al Fortalecimiento Técnico e Institucional de las Organizaciones de la Sociedad Civil.</t>
  </si>
  <si>
    <t>Actividades</t>
  </si>
  <si>
    <t>4.1 Apoyo a la Hoja de Ruta de Prevención y Abuso (5 reuniones de 50 personas)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</si>
  <si>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</si>
  <si>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</si>
  <si>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</si>
  <si>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</si>
  <si>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</si>
  <si>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</si>
  <si>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</si>
  <si>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</si>
  <si>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</si>
  <si>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</si>
  <si>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 xml:space="preserve">4.2 Elaboración de protocolos e instrumentos de habilitación y supervisión.   </t>
  </si>
  <si>
    <t>4.3 Actualización de estado de situación de capacidad rectora del CONANI.</t>
  </si>
  <si>
    <t>4.4 Implementación de plan fortalecimiento de capacidad rectora del CONANI.</t>
  </si>
  <si>
    <t>4.5.1</t>
  </si>
  <si>
    <t>4.5.2</t>
  </si>
  <si>
    <t>4.5.3</t>
  </si>
  <si>
    <t>4.5.4</t>
  </si>
  <si>
    <r>
      <t xml:space="preserve">4.6 </t>
    </r>
    <r>
      <rPr>
        <sz val="10"/>
        <rFont val="Calisto MT"/>
        <family val="1"/>
      </rPr>
      <t xml:space="preserve">Taller de presentación, revisión y análisis del diagnóstico de la producción estadística primera infancia. (3 reuniones de 25 personas). </t>
    </r>
  </si>
  <si>
    <t>4.6.1</t>
  </si>
  <si>
    <t>4.6.2</t>
  </si>
  <si>
    <t>4.6.3</t>
  </si>
  <si>
    <t>4.6.4</t>
  </si>
  <si>
    <t>4.6.5</t>
  </si>
  <si>
    <t>4.6.6</t>
  </si>
  <si>
    <t>4.7 Talleres para definir los mecanismos de articulación entre productores y usuarios de datos de primera infancia. (3 talleres de 20 personas).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</si>
  <si>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</si>
  <si>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</si>
  <si>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</si>
  <si>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</si>
  <si>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</si>
  <si>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</si>
  <si>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</si>
  <si>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</si>
  <si>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</si>
  <si>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</si>
  <si>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4.8.1</t>
  </si>
  <si>
    <t>4.8.2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</si>
  <si>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</si>
  <si>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</si>
  <si>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</si>
  <si>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</si>
  <si>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</si>
  <si>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</si>
  <si>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</si>
  <si>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</si>
  <si>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4.10.1</t>
  </si>
  <si>
    <t>manteles</t>
  </si>
  <si>
    <t>4.10.3</t>
  </si>
  <si>
    <t>4.10.4</t>
  </si>
  <si>
    <t>4.10.5</t>
  </si>
  <si>
    <t>4.10.6</t>
  </si>
  <si>
    <t>4.10.7</t>
  </si>
  <si>
    <t>4.11.1</t>
  </si>
  <si>
    <t>Diagramación</t>
  </si>
  <si>
    <t>4.11.2</t>
  </si>
  <si>
    <t xml:space="preserve">Impresión de la propuesta </t>
  </si>
  <si>
    <t>4.13.1</t>
  </si>
  <si>
    <t>4.13.2</t>
  </si>
  <si>
    <t>4.13.3</t>
  </si>
  <si>
    <t>4.13.4</t>
  </si>
  <si>
    <t>4.13.5</t>
  </si>
  <si>
    <t>4.13.6</t>
  </si>
  <si>
    <t>4.13.7</t>
  </si>
  <si>
    <t>4.13.8</t>
  </si>
  <si>
    <t xml:space="preserve">5. Politicas de Salud y Nutrición  en las redes de servicio de Primera Infancia, fortalecidas. </t>
  </si>
  <si>
    <r>
      <t>5.1 Fortalecimiento de  la articulación entre redes de servicio de primera infancia y unidades de atención primaria de salud en territorios seleccionados.</t>
    </r>
    <r>
      <rPr>
        <sz val="10"/>
        <color theme="1"/>
        <rFont val="Calisto MT"/>
        <family val="1"/>
      </rPr>
      <t xml:space="preserve"> (6 talleres  regionales de 25 personas)   </t>
    </r>
  </si>
  <si>
    <t>5.1.1</t>
  </si>
  <si>
    <t>5.1.2</t>
  </si>
  <si>
    <t>5.1.3</t>
  </si>
  <si>
    <t>5.1.4</t>
  </si>
  <si>
    <t>5.1.5</t>
  </si>
  <si>
    <t>5.1.6</t>
  </si>
  <si>
    <t>5.1.7</t>
  </si>
  <si>
    <r>
      <t xml:space="preserve">5.2. </t>
    </r>
    <r>
      <rPr>
        <sz val="10"/>
        <color theme="1"/>
        <rFont val="Calisto MT"/>
        <family val="1"/>
      </rPr>
      <t xml:space="preserve">Taller de revisión de marco legal con actores nacionales e internacionales Lactancia Materna con actores claves de las redes de servicios de PI. Un evento </t>
    </r>
  </si>
  <si>
    <t>5.2.1</t>
  </si>
  <si>
    <t>5.2.2</t>
  </si>
  <si>
    <t>5.2.3</t>
  </si>
  <si>
    <t>5.2.4</t>
  </si>
  <si>
    <t>5.2.5</t>
  </si>
  <si>
    <t>5.2.6</t>
  </si>
  <si>
    <t>5.2.7</t>
  </si>
  <si>
    <t>5.2.8</t>
  </si>
  <si>
    <t xml:space="preserve">Pasajes aéreos consultores internacionales </t>
  </si>
  <si>
    <t>5.2.9</t>
  </si>
  <si>
    <t>5.2.10</t>
  </si>
  <si>
    <t>5.2.11</t>
  </si>
  <si>
    <t>Alquiler hotel</t>
  </si>
  <si>
    <t>5.2.12</t>
  </si>
  <si>
    <t>Hospedaje</t>
  </si>
  <si>
    <t>5.2.13</t>
  </si>
  <si>
    <t>Pliegos de papel 25</t>
  </si>
  <si>
    <t>5.2.14</t>
  </si>
  <si>
    <t xml:space="preserve">Marcadores </t>
  </si>
  <si>
    <t>5.2.15</t>
  </si>
  <si>
    <t>Impresión de la ley 8-95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</si>
  <si>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</si>
  <si>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</si>
  <si>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</si>
  <si>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</si>
  <si>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</si>
  <si>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</si>
  <si>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</si>
  <si>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</si>
  <si>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</si>
  <si>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</si>
  <si>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</si>
  <si>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</si>
  <si>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</si>
  <si>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</si>
  <si>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 xml:space="preserve">5.5 Celebración de la Semana Mundial de la Lactancia Materna en coordinación con la Comisión Nacional de Lactancia Materna. </t>
  </si>
  <si>
    <t>5.5.1</t>
  </si>
  <si>
    <t>5.5.2</t>
  </si>
  <si>
    <t xml:space="preserve">Alimentación </t>
  </si>
  <si>
    <t>5.5.3</t>
  </si>
  <si>
    <t>Impresión de materiales, manuales de lactancia materna</t>
  </si>
  <si>
    <t>5.5.4</t>
  </si>
  <si>
    <t>Folder impresos de Lactancia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</si>
  <si>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</si>
  <si>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</si>
  <si>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</si>
  <si>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</si>
  <si>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</si>
  <si>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</si>
  <si>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</si>
  <si>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</si>
  <si>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 xml:space="preserve">5.6.1 </t>
  </si>
  <si>
    <t>5.6.2</t>
  </si>
  <si>
    <t>Servicios técnicos  profesionales, facilitadores</t>
  </si>
  <si>
    <t>5.6.3</t>
  </si>
  <si>
    <t>USB</t>
  </si>
  <si>
    <t>5.6.4</t>
  </si>
  <si>
    <t>5.6.5</t>
  </si>
  <si>
    <t>5.6.6</t>
  </si>
  <si>
    <t>5.6.7</t>
  </si>
  <si>
    <t>5.6.8</t>
  </si>
  <si>
    <t>5.6.9</t>
  </si>
  <si>
    <t>5.6.10</t>
  </si>
  <si>
    <t xml:space="preserve">5.7.1 </t>
  </si>
  <si>
    <t xml:space="preserve">Volantes </t>
  </si>
  <si>
    <t>5.7.2</t>
  </si>
  <si>
    <t>5.7.3</t>
  </si>
  <si>
    <t>Lapiceros Impresos</t>
  </si>
  <si>
    <t>5.7.4</t>
  </si>
  <si>
    <t>Cuñas radiales</t>
  </si>
  <si>
    <t>5.7.5</t>
  </si>
  <si>
    <t xml:space="preserve">Publicidad por las Redes Sociales </t>
  </si>
  <si>
    <t>5.8 Curso de atención integral a las enfermedades prevalentes de la infancia AIEPI.</t>
  </si>
  <si>
    <t xml:space="preserve">5.8.1 </t>
  </si>
  <si>
    <t>Servicios técnicos profesionales, (facilitadores).</t>
  </si>
  <si>
    <t>5.8.2</t>
  </si>
  <si>
    <t>5.8.3</t>
  </si>
  <si>
    <t>5.8.4</t>
  </si>
  <si>
    <t>Alquiler de sonido</t>
  </si>
  <si>
    <t>5.8.5</t>
  </si>
  <si>
    <t>Impresión de manuales</t>
  </si>
  <si>
    <t>5.8.6</t>
  </si>
  <si>
    <t>5.8.7</t>
  </si>
  <si>
    <t>Certificados de participación</t>
  </si>
  <si>
    <t>5.8.8</t>
  </si>
  <si>
    <t>5.8.9</t>
  </si>
  <si>
    <t xml:space="preserve">5.9 Elaboración e impresión de materiales técnicos y de comunicación en lactancia materna y nutrición. </t>
  </si>
  <si>
    <t>5.9.1</t>
  </si>
  <si>
    <t>Impresión Volantes</t>
  </si>
  <si>
    <t>5.9.2</t>
  </si>
  <si>
    <t>Impresión de Manuales de Papá y Mamá</t>
  </si>
  <si>
    <t>5.9.3</t>
  </si>
  <si>
    <t>Stickers</t>
  </si>
  <si>
    <t>5.9.4</t>
  </si>
  <si>
    <t>Folders lactancia materna</t>
  </si>
  <si>
    <t>5.9.5</t>
  </si>
  <si>
    <t>6. Registro de nacimiento oportuno y tardío de NN en redes de servicios y hospitales priorizados en el marco de colaboración entre JCE- SNS - DIGEPEP.</t>
  </si>
  <si>
    <t xml:space="preserve">informes </t>
  </si>
  <si>
    <t>6.1 Contratación de servicios profesionales- Promotores para implementación de la estrategia en hospitales priorizados y un supervisor. (20 promotores, durante 1 año)</t>
  </si>
  <si>
    <t xml:space="preserve">6.1.1 </t>
  </si>
  <si>
    <t>Promotores/supervisor</t>
  </si>
  <si>
    <t>6.2. Capacitación de Promotores</t>
  </si>
  <si>
    <t>6.2.1</t>
  </si>
  <si>
    <t>Tablilla con gancho de metal</t>
  </si>
  <si>
    <t>6.3.1</t>
  </si>
  <si>
    <t>Servicios Técnicos Profesionales Instructores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</si>
  <si>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</si>
  <si>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</si>
  <si>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</si>
  <si>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</si>
  <si>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</si>
  <si>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</si>
  <si>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</si>
  <si>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</si>
  <si>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 xml:space="preserve">Impresión de afiches </t>
  </si>
  <si>
    <t>6.3.10</t>
  </si>
  <si>
    <t>6.4 Elaboración e impresión de materiales de promoción para la estrategia de registro de nacimiento oportuno en hospitales priorizados.</t>
  </si>
  <si>
    <t xml:space="preserve">6.4.1 </t>
  </si>
  <si>
    <t>6.4.2</t>
  </si>
  <si>
    <t>6.4.3</t>
  </si>
  <si>
    <t>Impresión de manual de registro</t>
  </si>
  <si>
    <t>6.4.4</t>
  </si>
  <si>
    <t>Impresión de volantes</t>
  </si>
  <si>
    <t>7. Apoyo a la implementación de la propuesta de transversalización de género en las prácticas institucionales y en los servicios del Inaipi, elaborados.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</si>
  <si>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</si>
  <si>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</si>
  <si>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</si>
  <si>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</si>
  <si>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</si>
  <si>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</si>
  <si>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</si>
  <si>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</si>
  <si>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</si>
  <si>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</si>
  <si>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</si>
  <si>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</si>
  <si>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</si>
  <si>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</si>
  <si>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</si>
  <si>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</si>
  <si>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</si>
  <si>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</si>
  <si>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</si>
  <si>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</si>
  <si>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</si>
  <si>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</si>
  <si>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</si>
  <si>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</si>
  <si>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</si>
  <si>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</si>
  <si>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</si>
  <si>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</si>
  <si>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</si>
  <si>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</si>
  <si>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</si>
  <si>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</si>
  <si>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</si>
  <si>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</si>
  <si>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 xml:space="preserve">Diagramación </t>
  </si>
  <si>
    <t>7.5.2</t>
  </si>
  <si>
    <t>Impresiones de Propuesta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</si>
  <si>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</si>
  <si>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</si>
  <si>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</si>
  <si>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</si>
  <si>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</si>
  <si>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</si>
  <si>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</si>
  <si>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</si>
  <si>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8. Estrategias de inclusión de niños y niñas con discapacidad en las redes de servicio, fortalecidas.</t>
  </si>
  <si>
    <t xml:space="preserve">Actividades </t>
  </si>
  <si>
    <t xml:space="preserve">Informes </t>
  </si>
  <si>
    <t>8.1. Apoyo a CONADIS en elaboración de sistema de valoración y certificación de la discapacidad. (Contratación de Consultoría)</t>
  </si>
  <si>
    <t>8.1.1</t>
  </si>
  <si>
    <t xml:space="preserve">Contratación de Consultoría </t>
  </si>
  <si>
    <t>8.2.Seguimiento y apoyo a la hoja de ruta de la discapacidad. (1 taller de 30 personas)</t>
  </si>
  <si>
    <t>8.2.1</t>
  </si>
  <si>
    <t>8.2.2</t>
  </si>
  <si>
    <t>8.2.3</t>
  </si>
  <si>
    <t>8.2.4</t>
  </si>
  <si>
    <t>8.2.5</t>
  </si>
  <si>
    <t>8.2.6</t>
  </si>
  <si>
    <t>8.2.7</t>
  </si>
  <si>
    <t>8.3. Apoyo a CONADIS en la elaboración de un sistema de información estadístico sobre discapacidad. (Contratación de una asesoría técnica).</t>
  </si>
  <si>
    <t>8.3.1</t>
  </si>
  <si>
    <t>8.4.1</t>
  </si>
  <si>
    <t>8.4.2</t>
  </si>
  <si>
    <t>8.4.3</t>
  </si>
  <si>
    <t>8.4.4</t>
  </si>
  <si>
    <t>8.5.1</t>
  </si>
  <si>
    <t>8.5.2</t>
  </si>
  <si>
    <t>Transporte local ida y vuelta</t>
  </si>
  <si>
    <t>8.5.3</t>
  </si>
  <si>
    <t>8.5.4</t>
  </si>
  <si>
    <t>8.5.5</t>
  </si>
  <si>
    <t>Resma Papel Bond 20 8.5</t>
  </si>
  <si>
    <t>8.5.6</t>
  </si>
  <si>
    <t>8.5.7</t>
  </si>
  <si>
    <t>INFRAESTRUCTURA</t>
  </si>
  <si>
    <t>TOTAL PRODUCTOS 9 Y 10</t>
  </si>
  <si>
    <t>Ubicar los terrenos idóneos para la construcción de las estancias (CAIPI) y mantener un seguimiento oportuno al proceso constructivo de estas</t>
  </si>
  <si>
    <t>Terrenos evaluados para los CAIPI (Estancias)</t>
  </si>
  <si>
    <t>-Fichas de evaluación del terreno.</t>
  </si>
  <si>
    <t>Retomar los territorios para ubicar otros terrenos por instrucciones del MINERD</t>
  </si>
  <si>
    <t>9.1 Ubicación de terrenos para la construcción del CAIPI (equipo de especialistas territoriales de Infraestructura)</t>
  </si>
  <si>
    <t>9.1.1</t>
  </si>
  <si>
    <t>Acompañamiento y movilidad actores locales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</si>
  <si>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</si>
  <si>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</si>
  <si>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</si>
  <si>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</si>
  <si>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</si>
  <si>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</si>
  <si>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</si>
  <si>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</si>
  <si>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</si>
  <si>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</si>
  <si>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</si>
  <si>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 Reuniones de seguimiento al proceso de adquisición de terrenos con el MINERD</t>
  </si>
  <si>
    <t>9.2.1</t>
  </si>
  <si>
    <t>9.2.2</t>
  </si>
  <si>
    <t>9.3.1</t>
  </si>
  <si>
    <t>9.3.2</t>
  </si>
  <si>
    <t>9.3.3</t>
  </si>
  <si>
    <t>Gomas de borrar</t>
  </si>
  <si>
    <t>9.3.4</t>
  </si>
  <si>
    <t>9.3.5</t>
  </si>
  <si>
    <t>9.3.6</t>
  </si>
  <si>
    <t>9.4.1</t>
  </si>
  <si>
    <t>9.4.2</t>
  </si>
  <si>
    <t>9.4.3</t>
  </si>
  <si>
    <t>9.4.4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</si>
  <si>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</si>
  <si>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</si>
  <si>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</si>
  <si>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</si>
  <si>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</si>
  <si>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</si>
  <si>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</si>
  <si>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</si>
  <si>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</si>
  <si>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</si>
  <si>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9.6  Levantamiento de informaciones de campo sobre los procesos constructivos de los CAIPIs</t>
  </si>
  <si>
    <t>9.6.1</t>
  </si>
  <si>
    <t>9.6.2</t>
  </si>
  <si>
    <t>Impresión de planos</t>
  </si>
  <si>
    <t>9.7.1</t>
  </si>
  <si>
    <t>9.8.1</t>
  </si>
  <si>
    <t>9.8.2</t>
  </si>
  <si>
    <t>9.8.3</t>
  </si>
  <si>
    <t>9.8.4</t>
  </si>
  <si>
    <t>9.8.5</t>
  </si>
  <si>
    <t>9.8.6</t>
  </si>
  <si>
    <t>Camisas mangas cortas(Uniforme)</t>
  </si>
  <si>
    <t>9.8.7</t>
  </si>
  <si>
    <t>Camisas mangas largas(Uniforme)</t>
  </si>
  <si>
    <t>9.8.8</t>
  </si>
  <si>
    <t>Folders satinados Plan QEC</t>
  </si>
  <si>
    <t>9.8.9</t>
  </si>
  <si>
    <t>9.8.10</t>
  </si>
  <si>
    <t>9.8.11</t>
  </si>
  <si>
    <t>9.9. Recorrido a todos los CAIPI en construcción</t>
  </si>
  <si>
    <t>9.9.1</t>
  </si>
  <si>
    <t>9.9.2</t>
  </si>
  <si>
    <t>9.9.3</t>
  </si>
  <si>
    <t>9.10 Encuentros mensuales con especialistas de Infraestructura</t>
  </si>
  <si>
    <t>9.10.1</t>
  </si>
  <si>
    <t>9.10.2</t>
  </si>
  <si>
    <t>9.10.3</t>
  </si>
  <si>
    <t>9.10.4</t>
  </si>
  <si>
    <t>9.10.5</t>
  </si>
  <si>
    <t>9.10.6</t>
  </si>
  <si>
    <t>9.11 Ubicación y evaluación de estructuras a ser utilizadas como CAFI a solicitud del INAIPI</t>
  </si>
  <si>
    <t>9.11.1</t>
  </si>
  <si>
    <t>9.11.2</t>
  </si>
  <si>
    <t>9.11.3</t>
  </si>
  <si>
    <t>9.11.4</t>
  </si>
  <si>
    <t>9.11.5</t>
  </si>
  <si>
    <t>9.12.1</t>
  </si>
  <si>
    <t>9.13.1</t>
  </si>
  <si>
    <t>9.13.3</t>
  </si>
  <si>
    <t>9.13.4</t>
  </si>
  <si>
    <t>9.13.5</t>
  </si>
  <si>
    <t>9.13.6</t>
  </si>
  <si>
    <t>9.13.7</t>
  </si>
  <si>
    <t>9.13.8</t>
  </si>
  <si>
    <t>10. Estrategia de optimización de la productividad mediante el adecuado uso de la TIC</t>
  </si>
  <si>
    <t>Mediante el adecuado uso de las herramientas tecnológicas, aumentar el rendimiento y mejorar la calidad del trabajo</t>
  </si>
  <si>
    <t>Entrega de informes puntuales, bien elaborados</t>
  </si>
  <si>
    <t>Informes y reportes puntuales y bien elaborados</t>
  </si>
  <si>
    <t>10.1 Dotación de equipos tecnológicos para especialista de Plan QEC.</t>
  </si>
  <si>
    <t>10.1.1</t>
  </si>
  <si>
    <t>Laptops</t>
  </si>
  <si>
    <t>10.1.2</t>
  </si>
  <si>
    <t>Memoria USB</t>
  </si>
  <si>
    <t>10.1.3</t>
  </si>
  <si>
    <t>Tablets</t>
  </si>
  <si>
    <t>PARTICIPACION SOCIAL</t>
  </si>
  <si>
    <t>TOTAL PRODUCTOS 11Y 12</t>
  </si>
  <si>
    <t xml:space="preserve">11. Personal del Departamento Participación Social capacitado, planificadas y monitoreadas las actividades 
</t>
  </si>
  <si>
    <t xml:space="preserve">Capacitar sobre metodologías,  estrategias y temas que impulsen el desarrollo del Plan QEC, así como planificar y monitorear los procesos implementados por el DPS  para fortalecer el desempeño del personal y   garantizar la calidad de los resultados.  </t>
  </si>
  <si>
    <t xml:space="preserve">Que los fondos no estén disponibles en el tiempo solicitado para la realización de las actividades en la fecha indicada. </t>
  </si>
  <si>
    <t xml:space="preserve">11.1 Reuniones  semanales (52) del Equipo Coordinador para la planificación, monitoreo y seguimiento a los procesos---3 personas por reunión  </t>
  </si>
  <si>
    <t>11.1.1</t>
  </si>
  <si>
    <t>11.1.2</t>
  </si>
  <si>
    <t>11.1.3</t>
  </si>
  <si>
    <t>11.1.4</t>
  </si>
  <si>
    <t>11.1.5</t>
  </si>
  <si>
    <t>11.1.6</t>
  </si>
  <si>
    <t>11.1.7</t>
  </si>
  <si>
    <r>
      <rPr>
        <sz val="10"/>
        <rFont val="Calisto MT"/>
        <family val="1"/>
      </rPr>
      <t xml:space="preserve">11.2 Encuentros (12) mensuales de planificación y evaluación con los Especialistas territoriales de  participación social (20 personas por encuentro)
</t>
    </r>
    <r>
      <rPr>
        <sz val="10"/>
        <color theme="1"/>
        <rFont val="Calisto MT"/>
        <family val="1"/>
      </rPr>
      <t xml:space="preserve">
 </t>
    </r>
  </si>
  <si>
    <t>11.2.1</t>
  </si>
  <si>
    <t>11.2.2</t>
  </si>
  <si>
    <t>11.2.3</t>
  </si>
  <si>
    <t xml:space="preserve">Pasaje interurbano para  participantes </t>
  </si>
  <si>
    <t>11.2.4</t>
  </si>
  <si>
    <t>11.2.5</t>
  </si>
  <si>
    <t>11.2.6</t>
  </si>
  <si>
    <t>11.2.7</t>
  </si>
  <si>
    <t>11.2.8</t>
  </si>
  <si>
    <t>11.2.9</t>
  </si>
  <si>
    <t>11.2.10</t>
  </si>
  <si>
    <t xml:space="preserve">11.3 Reuniones de coordinación, acompañamiento, planificación y seguimiento a los procesos de articulación y participación en los territorios. ( 30 reuniones, 15 personas por reunión) </t>
  </si>
  <si>
    <t>11.3.1</t>
  </si>
  <si>
    <t>11.3.2</t>
  </si>
  <si>
    <t>11.3.3</t>
  </si>
  <si>
    <t>11.3.4</t>
  </si>
  <si>
    <t>11.3.5</t>
  </si>
  <si>
    <t>11.3.6</t>
  </si>
  <si>
    <t>11.5.1</t>
  </si>
  <si>
    <t xml:space="preserve">Alquiler de salón en hotel </t>
  </si>
  <si>
    <t>11.5.2</t>
  </si>
  <si>
    <t>11.5.3</t>
  </si>
  <si>
    <t>11.5.4</t>
  </si>
  <si>
    <t>11.5.5</t>
  </si>
  <si>
    <t>11.5.6</t>
  </si>
  <si>
    <t>Alquiler de Sillas</t>
  </si>
  <si>
    <t>11.5.7</t>
  </si>
  <si>
    <t>11.5.8</t>
  </si>
  <si>
    <t>11.5.9</t>
  </si>
  <si>
    <t>11.5.10</t>
  </si>
  <si>
    <t>11.5.11</t>
  </si>
  <si>
    <t>11.6.1</t>
  </si>
  <si>
    <t>11.6.2</t>
  </si>
  <si>
    <t xml:space="preserve">12. Participación social en la Política de Primera Infancia en los territorios priorizados.  </t>
  </si>
  <si>
    <t>Promover, apoyar e impulsar la participación y la corresponsabilidad de los actores sociales en la implementación de la Política de Primera Infancia y la promoción los derechos de los niños y niñas de 0-5 años.</t>
  </si>
  <si>
    <t>Personas</t>
  </si>
  <si>
    <t xml:space="preserve">Que los fondos no salgan en el tiempo solicitado para la realización de las actividades en la fecha indicada. </t>
  </si>
  <si>
    <t>12.1.1</t>
  </si>
  <si>
    <t>12.1.2</t>
  </si>
  <si>
    <t>12.1.3</t>
  </si>
  <si>
    <t>12.1.4</t>
  </si>
  <si>
    <t>12.1.5</t>
  </si>
  <si>
    <t>Arreglo de flores</t>
  </si>
  <si>
    <t>12.1.6</t>
  </si>
  <si>
    <t>12.1.7</t>
  </si>
  <si>
    <t>12.1.8</t>
  </si>
  <si>
    <t>12.1.9</t>
  </si>
  <si>
    <t>12.1.10</t>
  </si>
  <si>
    <t>12.1.11</t>
  </si>
  <si>
    <t>12.1.12</t>
  </si>
  <si>
    <t>12.2.1</t>
  </si>
  <si>
    <t>12.2.2</t>
  </si>
  <si>
    <t>12.2.3</t>
  </si>
  <si>
    <t>Alquiler Sillas</t>
  </si>
  <si>
    <t>12.2.4</t>
  </si>
  <si>
    <t>12.2.5</t>
  </si>
  <si>
    <t>12.2.6</t>
  </si>
  <si>
    <t>12.2.7</t>
  </si>
  <si>
    <t>12.2.8</t>
  </si>
  <si>
    <t>12.2.9</t>
  </si>
  <si>
    <t>12.3.1</t>
  </si>
  <si>
    <t>12.3.2</t>
  </si>
  <si>
    <t>Agua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</si>
  <si>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</si>
  <si>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</si>
  <si>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</si>
  <si>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</si>
  <si>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</si>
  <si>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</si>
  <si>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</si>
  <si>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</si>
  <si>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</si>
  <si>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12.4.1</t>
  </si>
  <si>
    <t>12.4.2</t>
  </si>
  <si>
    <t>Diseño, Diagramación, corrección de estilo</t>
  </si>
  <si>
    <t>12.4.3</t>
  </si>
  <si>
    <t>12.4.4</t>
  </si>
  <si>
    <t>12.4.5</t>
  </si>
  <si>
    <t>12.4.6</t>
  </si>
  <si>
    <t>12.4.7</t>
  </si>
  <si>
    <t>12.4.8</t>
  </si>
  <si>
    <t>12.4.9</t>
  </si>
  <si>
    <t>12.5.1</t>
  </si>
  <si>
    <t>12.5.2</t>
  </si>
  <si>
    <t>12.5.3</t>
  </si>
  <si>
    <t>12.5.4</t>
  </si>
  <si>
    <t>12.5.5</t>
  </si>
  <si>
    <t>12.5.6</t>
  </si>
  <si>
    <t>12.5.7</t>
  </si>
  <si>
    <t>12.5.8</t>
  </si>
  <si>
    <t>12.5.9</t>
  </si>
  <si>
    <t>12.6.1</t>
  </si>
  <si>
    <t xml:space="preserve">Refrigerio </t>
  </si>
  <si>
    <t>12.6.2</t>
  </si>
  <si>
    <t>12.6.3</t>
  </si>
  <si>
    <t>12.6.4</t>
  </si>
  <si>
    <t>12.6.5</t>
  </si>
  <si>
    <t>12.6.6</t>
  </si>
  <si>
    <t>12.6.7</t>
  </si>
  <si>
    <t>12.6.8</t>
  </si>
  <si>
    <t>12.6.9</t>
  </si>
  <si>
    <t>Impresión documento de la agenda ( Libro de 30 pag)</t>
  </si>
  <si>
    <t>12.6.10</t>
  </si>
  <si>
    <t>12.6.11</t>
  </si>
  <si>
    <t xml:space="preserve">12.7 Seminario  sobre la Política de Primera Infancia, desarrollo local y participación social ( 1 Seminarios con 250 personas c/u) </t>
  </si>
  <si>
    <t>12.7.1</t>
  </si>
  <si>
    <t>12.7.2</t>
  </si>
  <si>
    <t>12.7.3</t>
  </si>
  <si>
    <t>12.7.4</t>
  </si>
  <si>
    <t>12.7.5</t>
  </si>
  <si>
    <t>12.7.6</t>
  </si>
  <si>
    <t>12.7.7</t>
  </si>
  <si>
    <t>12.7.8</t>
  </si>
  <si>
    <t>12.7.9</t>
  </si>
  <si>
    <t>12.7.10</t>
  </si>
  <si>
    <t>12.7.11</t>
  </si>
  <si>
    <t xml:space="preserve"> Material impreso (Gafetes)</t>
  </si>
  <si>
    <t>12.7.12</t>
  </si>
  <si>
    <t>12.7.13</t>
  </si>
  <si>
    <t>12.7.14</t>
  </si>
  <si>
    <t>12.7.15</t>
  </si>
  <si>
    <t>12.7.16</t>
  </si>
  <si>
    <t>12.7.17</t>
  </si>
  <si>
    <t>Banner</t>
  </si>
  <si>
    <t>12.9.1</t>
  </si>
  <si>
    <t>12.9.2</t>
  </si>
  <si>
    <t>12.9.3</t>
  </si>
  <si>
    <t>12.9.4</t>
  </si>
  <si>
    <t>Alquiler de tarimas</t>
  </si>
  <si>
    <t>12.9.5</t>
  </si>
  <si>
    <t>12.9.6</t>
  </si>
  <si>
    <t>12.9.7</t>
  </si>
  <si>
    <t>Alquiler de carpas</t>
  </si>
  <si>
    <t>12.9.8</t>
  </si>
  <si>
    <t xml:space="preserve">Galones de Pintura, colores primarios </t>
  </si>
  <si>
    <t>12.9.9</t>
  </si>
  <si>
    <t>Pinceles</t>
  </si>
  <si>
    <t>12.9.10</t>
  </si>
  <si>
    <t>Brochas</t>
  </si>
  <si>
    <t>12.9.11</t>
  </si>
  <si>
    <t>Rolos</t>
  </si>
  <si>
    <t>12.9.12</t>
  </si>
  <si>
    <t>12.10.1</t>
  </si>
  <si>
    <t>12.10.2</t>
  </si>
  <si>
    <t>12.10.3</t>
  </si>
  <si>
    <t>12.10.4</t>
  </si>
  <si>
    <t>12.10.5</t>
  </si>
  <si>
    <t>12.10.6</t>
  </si>
  <si>
    <t>12.10.7</t>
  </si>
  <si>
    <t>12.10.8</t>
  </si>
  <si>
    <t>12.10.9</t>
  </si>
  <si>
    <t>Impresión de invitaciones</t>
  </si>
  <si>
    <t>12.10.10</t>
  </si>
  <si>
    <t>Sobres invitaciones</t>
  </si>
  <si>
    <t>12.10.11</t>
  </si>
  <si>
    <t>12.10.12</t>
  </si>
  <si>
    <t>12.10.13</t>
  </si>
  <si>
    <t>12.10.14</t>
  </si>
  <si>
    <t>12.11.1</t>
  </si>
  <si>
    <t>12.11.2</t>
  </si>
  <si>
    <t>12.11.3</t>
  </si>
  <si>
    <t>12.11.4</t>
  </si>
  <si>
    <t>12.11.5</t>
  </si>
  <si>
    <t>12.11.6</t>
  </si>
  <si>
    <t>12.11.7</t>
  </si>
  <si>
    <t>12.11.8</t>
  </si>
  <si>
    <t>12.11.9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</si>
  <si>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</si>
  <si>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actividades</t>
  </si>
  <si>
    <t>monto</t>
  </si>
  <si>
    <t>Porcentaje</t>
  </si>
  <si>
    <t>1.5 Implementación de estrategias de comunicación del Plan Quisqueya Empieza Contigo. (Ocho campañas).</t>
  </si>
  <si>
    <t>5.1 Reunión de coordinación proceso de definición y elaboración de sistema de información de la primera infancia del equipo técnico ONE-DIGEPEP-Observatorio. (12 reuniones de 10 personas).</t>
  </si>
  <si>
    <t xml:space="preserve">5.2 Taller de presentación, revisión y análisis del diagnóstico de la producción estadística primera infancia. (3 reuniones de 25 personas). </t>
  </si>
  <si>
    <t>5.3 Talleres para definir los mecanismos de articulación entre productores y usuarios de datos de primera infancia. (3 talleres de 20 personas).</t>
  </si>
  <si>
    <t xml:space="preserve">5.4 Contratación personal técnico para la implementación del sistema de información de primera infancia. </t>
  </si>
  <si>
    <t xml:space="preserve">6.1 Fortalecimiento de  la articulación entre redes de servicio de primera infancia y unidades de atención primaria de salud en territorios seleccionados. (6 talleres  regionales de 25 personas)   </t>
  </si>
  <si>
    <t xml:space="preserve">6.2. Taller de revisión de marco legal con actores nacionales e internacionales Lactancia Materna con actores claves de las redes de servicios de PI. Un evento </t>
  </si>
  <si>
    <t>6.3  Apoyo al fortalecimiento a la estrategia comunitaria de lactancia materna implentada por las instituciones de PI. ( 6 visitas de campo,                 4 reuniones interinstitucionales.</t>
  </si>
  <si>
    <t>6.4 Diseño y desarrollo de Plan de incidencia con Instituciones públicas y privadas para la habilitación de salas amigas de las familias lactante. (6 actividades de 40 participantes)</t>
  </si>
  <si>
    <t xml:space="preserve">6.5 Celebración de la Semana Mundial de la Lactancia Materna en coordinación con la Comisión Nacional de Lactancia Materna. </t>
  </si>
  <si>
    <t xml:space="preserve">6.6 Fortalecimiento de capacidades técnicas Institucionales de los equipos de salud y nutrición para gestionar la estrategia comunitaria de lactancia materna. (2 talleres de 80 personas cada uno). </t>
  </si>
  <si>
    <t xml:space="preserve">6.7 Campaña de Sensibilización y difusión sobre buenas prácticas de alimentación complemetaria a familias, comunidades y personal vinculado a primera infancia. </t>
  </si>
  <si>
    <t>6.8 Curso de atención integral a las enfermedades prevalentes de la infancia AIEPI.</t>
  </si>
  <si>
    <t xml:space="preserve">6.9 Elaboración e impresión de materiales técnicos y de comunicación en lactancia materna y nutrición. </t>
  </si>
  <si>
    <t>7.1 Contratación de servicios profesionales- Promotores para implementación de la estrategia en hospitales priorizados y un supervisor. (20 promotores, durante 1 año)</t>
  </si>
  <si>
    <t>7.2. Capacitación de Promotores</t>
  </si>
  <si>
    <t>7.3 Sensibilización y capacitación del personal de hospitales priorizados de la estrategia de registro oportuno. (20 reuniones de 25 personas)</t>
  </si>
  <si>
    <t>7.4 Elaboración e impresión de materiales de promoción para la estrategia de registro de nacimiento oportuno en hospitales priorizados.</t>
  </si>
  <si>
    <t xml:space="preserve">8.1 Talleres de socialización y validación de los resultados preliminares del estudio, por parte de los representantes técnicos de INAIPI y DIGEPEP. (4 talleres de 40 personas)
</t>
  </si>
  <si>
    <t>8.2 Talleres de socialización de los resultados y recomendaciones dirigido a los actores claves de INAIPI.( 2 reuniones con 15 personas)</t>
  </si>
  <si>
    <t>8.3Taller de presentación de propuesta preliminar, análisis y discusión con actores claves.( 2 talleres de 30 personas)</t>
  </si>
  <si>
    <t>8.4 Talleres de socialización de los resultados análisis situacional y recomendaciones dirigido a los actores claves de INAIPI. ( 1 talleres de 50 personas)</t>
  </si>
  <si>
    <t>8.5 Diagramación e impresión de propuesta de transversalización de género.(1,000 unidades)</t>
  </si>
  <si>
    <t>8.6.Talleres de formación de multiplicadores  para la transversalización de género en los servicios a la Primera Infancia. (3 encuentros de 50 personas cada uno de 3 días de duración).</t>
  </si>
  <si>
    <t>9.1. Apoyo a CONADIS en elaboración de sistema de valoración y certificación de la discapacidad. (Contratación de Consultoría)</t>
  </si>
  <si>
    <t>9.2.Seguimiento y apoyo a la hoja de ruta de la discapacidad. (1 taller de 30 personas)</t>
  </si>
  <si>
    <t>9.3. Apoyo a CONADIS en la elaboración de un sistema de información estadístico sobre discapacidad. (Contratación de una asesoría técnica).</t>
  </si>
  <si>
    <t>9.4. Reuniones de coordinación interinstitucionales CONADIS-DIGEPEP (5 reuniones de 10 personas)</t>
  </si>
  <si>
    <t>9.5 Capacitación en clasificación internacional de funciones (CIF) a entidades del sector (1 encuentros de 50 participantes cada uno, de 3 días de duración).</t>
  </si>
  <si>
    <t>10.1. Talleres de revisión  de los contenidos, metodología e instrumentos elaborados, con actores claves. (3 talleres de 30 personas)</t>
  </si>
  <si>
    <t>10.2. Talleres de validación con los actores e instituciones involucrados en la elaboración de la propuesta. (INAIPI, INFOTEP, Comisión Técnica Presidencial de Primera Infancia, ente otros (3 talleres de 30 personas).</t>
  </si>
  <si>
    <t>10.3 Diagramación e impresión de la propuesta final de Formación de Cuidadoras y Cuidadores Seguros de Primera Infancia de edades de tres meses a cuatro años. (impresión de 500 unidades)</t>
  </si>
  <si>
    <t>10.4 Apoyo a la elaboración de materiales educativos de capacitación a las cuidadoras.</t>
  </si>
  <si>
    <t>11.1 Ubicación de terrenos para la construcción del CAIPI (equipo de especialistas territoriales de Infraestructura)</t>
  </si>
  <si>
    <t>11.2 Reuniones de seguimiento al proceso de adquisición de terrenos con el MINERD</t>
  </si>
  <si>
    <t xml:space="preserve">11.3 Reubicación localizacion CAIPI, trasladados a otro sector / municipio / provincia por: no existencia de terreno disponible, solicitud de comunidades/autoridades y/o cobertura satisfecha. </t>
  </si>
  <si>
    <t>11.4  Seguimiento a las instituciones implicadas (MINERD, MOPC, INAIPI, OISOE) para generacion de soluciones frente a obstaculos del proceso de adquisicion de terrenos (nuevos diseños arquitectonicos, soluciones puntuales, etc)</t>
  </si>
  <si>
    <t xml:space="preserve">12.1 Coordinación con MOPC/MINERD previo a la puesta en posesión de los terrenos adjudicados a la construcción del CAIPI para la confirmacion de la ubicación </t>
  </si>
  <si>
    <t>12.2 Levantamiento de informaciones de campo sobre los procesos constructivos de los CAIPIs</t>
  </si>
  <si>
    <t xml:space="preserve">12.3 Reuniones de revisión de casos especiales, entre los Dptos de Planificacion y/o Fiscalizacion y/o Gestión Inmobiliaria y/o Asosoria Legal del MINERD con DIGEPEP </t>
  </si>
  <si>
    <t>12.5 Cuatro Talleres Política de Primera Infancia en el Marco de los Derechos Humanos Relacionada a las Obras Civiles y su Impacto en las Comunidades, para 75 participantes</t>
  </si>
  <si>
    <t>13.1 Recorrido a todos los CAIPI en construcción</t>
  </si>
  <si>
    <t>13.2 Encuentros mensuales con especialistas de Infraestructura</t>
  </si>
  <si>
    <t>14.1 Ubicación y evaluación de estructuras a ser utilizadas como CAFI a solicitud del INAIPI</t>
  </si>
  <si>
    <t xml:space="preserve">15.1 Co-participación de los especialistas del Dpto. de Infraestructura en las actividades y procesos locales del Dpto de Participación Social </t>
  </si>
  <si>
    <t>15.2 Tres Talleres de veeduría Social para los proceso construtivo de obras publicas para la Primera Infancia. Dirigido a especialistas de Plan QEC, para 50 personas</t>
  </si>
  <si>
    <t>15.3 Talleres de veeduría Social para el fortalecimiento al seguimiento y monitoreo del proceso construtivo de Obras Publicas para la Primera Infancia. Dirigidos a comunitarios ( 50 encuentros, para 30 personas)</t>
  </si>
  <si>
    <t xml:space="preserve"> 16.1 Capacitación del personal de tecnico en herramientas tecnologicas e informaticas para el mejor desempeño de sus funciones</t>
  </si>
  <si>
    <t xml:space="preserve">
16.2 Apoyo en capacitación al personal de mantenimiento de la infraestructura del INAIPI manejo de infraestructura verde y manejo de huertos. (6 capacitación de 25 personas)
</t>
  </si>
  <si>
    <t>17.1 Dotación de equipos tecnológicos para especialista de Plan QEC.</t>
  </si>
  <si>
    <t xml:space="preserve">18.1 Reuniones  semanales (52) del Equipo Coordinador para la planificación, monitoreo y seguimiento a los procesos---3 personas por reunión  </t>
  </si>
  <si>
    <t xml:space="preserve">18.2 Encuentros (12) mensuales de planificación y evaluación con los Especialistas territoriales de  participación social (20 personas por encuentro)
 </t>
  </si>
  <si>
    <t xml:space="preserve">18.3 Reuniones de coordinación, acompañamiento, planificación y seguimiento a los procesos de articulación y participación en los territorios. ( 30 reuniones, 15 personas por reunión) </t>
  </si>
  <si>
    <t>18.4 Realización de 4 Talleres de capacitación a los Especialistas en temas de Participación Social,  Derechos de PI  y Veeduria Social (20  participantes c/u )</t>
  </si>
  <si>
    <t>18.6  Reuniones de seguminetos con INAIPI y CONANII para la coordinación de procesos (10 reuniones de 15 personas)</t>
  </si>
  <si>
    <t>19.1 Encuentros con los Directorios Municipales  Ampliado de CONANI y autoridades locales para el fortalecimiento del proceso de articulación y participación local y reflexionar sobre los niveles de respuestas ante la vulneración de derechos a NN.                                                                                                                                 (21 encuentros de 40 personas en 21 territorios)</t>
  </si>
  <si>
    <t>19.2 Encuentros con organizaciones sociales para el fortalecimiento del proceso de articulación y participación local y reflexionar sobre los niveles de respuestas ante la vulneración de derechos a NN. ( 21 encuentros de 50 personas en 21 territorios)</t>
  </si>
  <si>
    <t>19.3 Encuentros de evaluación y planificación de las Comisiones Especializadas y Redes de Apoyo y Protección de Derechos de la Primera Infancia   ( 36 talleres  con 45 personas en 21 territorios)</t>
  </si>
  <si>
    <t>19.4 Realización de talleres de capacitación con Directorios Municipales , Junta Locales de protección y restitución de derechos, comisiones especializadas, redes de apoyo y restitución de derechos,  otros actores sociales y comunitarios en 21 territorios. (30 talleres 40 personas)</t>
  </si>
  <si>
    <t>19.5 Realización de talleres para la la elaboración de las Agendas Locales  de Primera Infancia y plan de acción en 6 territorios pilotos ( 18  talleres con 40 personas )</t>
  </si>
  <si>
    <t xml:space="preserve">19.6 Eventos con autoridades y organizaciones para la presentación y socialización de las Agendas Locales en 6 territorios pilotos (6 eventos con 100 personas) </t>
  </si>
  <si>
    <t xml:space="preserve">19.7 Seminario  sobre la Política de Primera Infancia, desarrollo local y participación social ( 1 Seminarios con 250 personas c/u) </t>
  </si>
  <si>
    <t>19.8 Campaña de promoción sobre  los derechos de la primera infancia en los territorios priorizados</t>
  </si>
  <si>
    <t xml:space="preserve">19.9 Charlas comunitarias sobre Primera Infancia y Derechos de la Niñez  en los territorios ( 100 charlas 30  personas por charla)   </t>
  </si>
  <si>
    <t>19.10 Jornadas culturales, artisticas y recreativas coordinada en apoyo a organizaciones e instituciones locales en los territorios priorizados   ( 7 jornadas de 100 pesonas)</t>
  </si>
  <si>
    <t xml:space="preserve"> 19.11 Encuentros de reflexión y conocimiento de los avances del Plan QEC para impulsar respuestas oportunas y generar corresponsabilidad con la Política de Primera Infancia. (10 encuentros con 80 personas por encuentro)</t>
  </si>
  <si>
    <t xml:space="preserve"> 19.12  Intercambio de experiencias  en procesos de participación social ( 5 intercambios con 60 participantes )  
</t>
  </si>
  <si>
    <t>19.13 Jornadas de Registros de identidad con las Comisiones Especializadas en los territorios priorizados QEC, en Coordinación con JCE, INAPI, CONANI y el Plan QD.</t>
  </si>
  <si>
    <t>20.1 Realización de jornadas de capacitación a organizaciones con experiencia en trabajo con niños/as de 0 a 5 años. (10 Jornadas de 40 personas)</t>
  </si>
  <si>
    <t xml:space="preserve">Monto </t>
  </si>
  <si>
    <t xml:space="preserve">Total </t>
  </si>
  <si>
    <t xml:space="preserve">% </t>
  </si>
  <si>
    <t>9. Seguimiento y control  para la construcción de las Estancias Infantiles - CAIPI, localizados, evaluados y remitidos al MINERD y articulación con las instituciones involucradas.  Monitoreo a los procesos de campo y Ubicación y evaluación de propuestas de edificaciones para Centros de Atención Integral a la Infancia y la Familia  - CAFI.</t>
  </si>
  <si>
    <t>ESTRATEGIA OPERATIVA</t>
  </si>
  <si>
    <t>Monto</t>
  </si>
  <si>
    <t xml:space="preserve">4.8 Contratación personal técnico para la implementación del sistema estadístico nacional  de información de primera infancia. </t>
  </si>
  <si>
    <t xml:space="preserve">Mantenimiento  de la plataforma </t>
  </si>
  <si>
    <t>4.8.3</t>
  </si>
  <si>
    <t>Automatización   de la plataforma (Contratación de programadores)</t>
  </si>
  <si>
    <t>Capacitación promotores</t>
  </si>
  <si>
    <t>República Dominicana</t>
  </si>
  <si>
    <t>Ministerio de la Presidencia</t>
  </si>
  <si>
    <t>Dirección General de Programas Especiales de la Presidencia</t>
  </si>
  <si>
    <t>‘Año del Desarrollo Agroforestal’</t>
  </si>
  <si>
    <t>Direccion de Planificación y Desarrollo</t>
  </si>
  <si>
    <t>Presupuesto Estimado de Ingresos y Gastos Nivel Especializado por Fuente de Financiamiento</t>
  </si>
  <si>
    <t>Estimación de Ingresos</t>
  </si>
  <si>
    <t xml:space="preserve">        Venta de Servicios y Otros Ingresos</t>
  </si>
  <si>
    <t xml:space="preserve">        Otros Aportes</t>
  </si>
  <si>
    <t xml:space="preserve">      Total Ingresos RD$</t>
  </si>
  <si>
    <t>Estimación de Gastos</t>
  </si>
  <si>
    <t>Código Presupuestario</t>
  </si>
  <si>
    <t>Descripción Gasto por Cuenta</t>
  </si>
  <si>
    <t>Distribución de los Gastos por Fuente de Financiamiento</t>
  </si>
  <si>
    <t>Total</t>
  </si>
  <si>
    <t>%</t>
  </si>
  <si>
    <t>Anticipos Financieros / Transferencias</t>
  </si>
  <si>
    <t>Venta de Servicios</t>
  </si>
  <si>
    <t>Aportes y Donaciones</t>
  </si>
  <si>
    <t>Tipo</t>
  </si>
  <si>
    <t>Sub-Cuenta</t>
  </si>
  <si>
    <t>Gastos</t>
  </si>
  <si>
    <t>Remuneraciones y Contribuciones</t>
  </si>
  <si>
    <t>Remuneraciones</t>
  </si>
  <si>
    <t>Remuneraciones al personal fijo</t>
  </si>
  <si>
    <t xml:space="preserve"> Sueldos fijos</t>
  </si>
  <si>
    <t>Sueldos a medicos</t>
  </si>
  <si>
    <t>Ascensos a militares</t>
  </si>
  <si>
    <t>Nuevas plazas maestros</t>
  </si>
  <si>
    <t>Incentivos y escalafón</t>
  </si>
  <si>
    <t>Nuevas plazas médicos</t>
  </si>
  <si>
    <t>Remuneraciones al personal con carácter transitorio</t>
  </si>
  <si>
    <t>Sueldos al personal contratado y/o igualado</t>
  </si>
  <si>
    <t>Sueldos de personal nominal</t>
  </si>
  <si>
    <t>Suplencias</t>
  </si>
  <si>
    <t>Sueldos al personal por servicios especiales</t>
  </si>
  <si>
    <t>Sueldo al personal nominal en período probatorio</t>
  </si>
  <si>
    <t xml:space="preserve"> Jornales</t>
  </si>
  <si>
    <t>Sobrejornales</t>
  </si>
  <si>
    <t>Sueldos al personal fijo en trámite de pensiones</t>
  </si>
  <si>
    <t>Sueldo No. 13</t>
  </si>
  <si>
    <t>Prestaciones Económicas</t>
  </si>
  <si>
    <t>Prestaciones económicas</t>
  </si>
  <si>
    <t>Pago de porcentaje por desvinculación de cargo</t>
  </si>
  <si>
    <t>Prestación laboral por desvinculación</t>
  </si>
  <si>
    <t>Proporción de vacaciones no disfrutadas</t>
  </si>
  <si>
    <t>Sobresueldos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</si>
  <si>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</si>
  <si>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</si>
  <si>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</si>
  <si>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</si>
  <si>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</si>
  <si>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</si>
  <si>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</si>
  <si>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</si>
  <si>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</si>
  <si>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</si>
  <si>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</si>
  <si>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</si>
  <si>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Especialismos</t>
  </si>
  <si>
    <t>Dietas y Gastos de Representación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</si>
  <si>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</si>
  <si>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</si>
  <si>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</si>
  <si>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</si>
  <si>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</si>
  <si>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</si>
  <si>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Gratificaciones y Bonificaciones</t>
  </si>
  <si>
    <t>Bonificaciones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</si>
  <si>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</si>
  <si>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</si>
  <si>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</si>
  <si>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</si>
  <si>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</si>
  <si>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 xml:space="preserve">Contribuciones a la Seguridad Social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</si>
  <si>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</si>
  <si>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</si>
  <si>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</si>
  <si>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</si>
  <si>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</si>
  <si>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Básicos</t>
  </si>
  <si>
    <t>Radiocomunicación</t>
  </si>
  <si>
    <t>Servicios telefónico de larga distancia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</si>
  <si>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</si>
  <si>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</si>
  <si>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</si>
  <si>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</si>
  <si>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</si>
  <si>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</si>
  <si>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Publicidad, Impresión y Encuadernación</t>
  </si>
  <si>
    <t>Publicidad y propaganda</t>
  </si>
  <si>
    <t>Impresión y encuadernación</t>
  </si>
  <si>
    <t>Viáticos dentro del país</t>
  </si>
  <si>
    <t>Transporte y Alamcenaje</t>
  </si>
  <si>
    <t>Fletes</t>
  </si>
  <si>
    <t>Almacenaje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</si>
  <si>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</si>
  <si>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</si>
  <si>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</si>
  <si>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</si>
  <si>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</si>
  <si>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</si>
  <si>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</si>
  <si>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</si>
  <si>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</si>
  <si>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</si>
  <si>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tierras</t>
  </si>
  <si>
    <t>Alquileres de terrenos</t>
  </si>
  <si>
    <t>Alquileres de equipos de construcción y movimiento de tierras</t>
  </si>
  <si>
    <t>Otros alquileres</t>
  </si>
  <si>
    <t>Seguros</t>
  </si>
  <si>
    <t>Seguro de bienes inmuebles</t>
  </si>
  <si>
    <t>Seguro de bienes muebles</t>
  </si>
  <si>
    <t>Seguros de personas</t>
  </si>
  <si>
    <t>Seguros de la producción agrícola</t>
  </si>
  <si>
    <t>Seguro sobre infraestructura</t>
  </si>
  <si>
    <t>Seguro sobre bienes de dominio público</t>
  </si>
  <si>
    <t>Seguro sobre bienes históricos y culturales</t>
  </si>
  <si>
    <t>Seguro sobre inventarios de bienes de consumo</t>
  </si>
  <si>
    <t>Otros seguros</t>
  </si>
  <si>
    <t>Servicios de Conservación, Reparaciones Menores e Instalaciones Temporales</t>
  </si>
  <si>
    <t>Contratación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</si>
  <si>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</si>
  <si>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</si>
  <si>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</si>
  <si>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</si>
  <si>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</si>
  <si>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</si>
  <si>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</si>
  <si>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maquinarias y equipos</t>
  </si>
  <si>
    <t>Mantenimiento y reparación de maquinarias y equipos de oficina</t>
  </si>
  <si>
    <t>Mantenimiento y reparación de equipo para computación</t>
  </si>
  <si>
    <t>Mantenimiento y reparación de equipo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</si>
  <si>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</si>
  <si>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</si>
  <si>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</si>
  <si>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</si>
  <si>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Personales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</si>
  <si>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</si>
  <si>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</si>
  <si>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</si>
  <si>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</si>
  <si>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</si>
  <si>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</si>
  <si>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</si>
  <si>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</si>
  <si>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</si>
  <si>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</si>
  <si>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</si>
  <si>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</si>
  <si>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artísticas</t>
  </si>
  <si>
    <t>Servicios Técnicos y Profesionales</t>
  </si>
  <si>
    <t>Estudios de ingeniería, arquitectura,  investigaciones y análisis de factibilidad</t>
  </si>
  <si>
    <t>Servicios jurídicos</t>
  </si>
  <si>
    <t>Servicios de contabilidad y auditoría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</si>
  <si>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</si>
  <si>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</si>
  <si>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</si>
  <si>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</si>
  <si>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</si>
  <si>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</si>
  <si>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</si>
  <si>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</si>
  <si>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</si>
  <si>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 de la Loteria Nacional</t>
  </si>
  <si>
    <t>Otros gastos por indemnizaciones y compensaciones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</si>
  <si>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</si>
  <si>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</si>
  <si>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</si>
  <si>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</si>
  <si>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</si>
  <si>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</si>
  <si>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</si>
  <si>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</si>
  <si>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</si>
  <si>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</si>
  <si>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</si>
  <si>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</si>
  <si>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</si>
  <si>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</si>
  <si>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</si>
  <si>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</si>
  <si>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</si>
  <si>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</si>
  <si>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</si>
  <si>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</si>
  <si>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</si>
  <si>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</si>
  <si>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</si>
  <si>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Farmaceuticos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</si>
  <si>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</si>
  <si>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</si>
  <si>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</si>
  <si>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</si>
  <si>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</si>
  <si>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</si>
  <si>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</si>
  <si>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</si>
  <si>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</si>
  <si>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</si>
  <si>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</si>
  <si>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</si>
  <si>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</si>
  <si>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</si>
  <si>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</si>
  <si>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</si>
  <si>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</si>
  <si>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</si>
  <si>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</si>
  <si>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</si>
  <si>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</si>
  <si>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</si>
  <si>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</si>
  <si>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</si>
  <si>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</si>
  <si>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</si>
  <si>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</si>
  <si>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</si>
  <si>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</si>
  <si>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</si>
  <si>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</si>
  <si>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</si>
  <si>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</si>
  <si>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</si>
  <si>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</si>
  <si>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</si>
  <si>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</si>
  <si>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</si>
  <si>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</si>
  <si>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</si>
  <si>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</si>
  <si>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</si>
  <si>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</si>
  <si>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</si>
  <si>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</si>
  <si>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</si>
  <si>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</si>
  <si>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</si>
  <si>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</si>
  <si>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</si>
  <si>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Pintura, laca, barnices, diluyentes y absorbentes para pintura</t>
  </si>
  <si>
    <t>Gastos a ser Asignados Durante el Ejercicio (ART. 32 Y 33 Ley 423-06)</t>
  </si>
  <si>
    <t>5% a ser asignados durante el ejercicio para gastos corrientes</t>
  </si>
  <si>
    <t>1% a ser asignados durante el ej. para gastos corrientes por calamidad pública</t>
  </si>
  <si>
    <t>Productos y Utiles Varios</t>
  </si>
  <si>
    <t>Material para limpieza</t>
  </si>
  <si>
    <t>Utiles de escritorio, oficina informática y de enseñanza</t>
  </si>
  <si>
    <t>Utiles menores médico quirurgicos</t>
  </si>
  <si>
    <t>Utiles destinados a actividades deportivas y recreativas</t>
  </si>
  <si>
    <t>Utiles de cocina y comedor</t>
  </si>
  <si>
    <t>Productos eléctricos y afines</t>
  </si>
  <si>
    <t>Productos y útiles veterinaries</t>
  </si>
  <si>
    <t>Otros repuestos y accesorios menores</t>
  </si>
  <si>
    <t>Productos y útiles varios n.i.p.</t>
  </si>
  <si>
    <t>Bienes Muebles, Inmuebles e Intangibles</t>
  </si>
  <si>
    <t>Mobiliario Y Equipo</t>
  </si>
  <si>
    <t>Muebles de oficina y estantería</t>
  </si>
  <si>
    <t>Muebles de alojamiento</t>
  </si>
  <si>
    <t>Equipo de Cómputos</t>
  </si>
  <si>
    <t>Electrodomésticos</t>
  </si>
  <si>
    <t>Otros mobiliarios y equipos no identificados precedentemente</t>
  </si>
  <si>
    <t>Mobiliario y Equipo Educacional y Recreativo</t>
  </si>
  <si>
    <t>Equipos y aparatos audiovisuals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</si>
  <si>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</si>
  <si>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</si>
  <si>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</si>
  <si>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</si>
  <si>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</si>
  <si>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</si>
  <si>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</si>
  <si>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</si>
  <si>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</si>
  <si>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</si>
  <si>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</si>
  <si>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Equipo aeronaútico</t>
  </si>
  <si>
    <t>Equipo ferroviario</t>
  </si>
  <si>
    <t>Embarcaciones</t>
  </si>
  <si>
    <t>Equipo de tracción</t>
  </si>
  <si>
    <t>Equipo de elevación</t>
  </si>
  <si>
    <t>Otros equipos de transporte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</si>
  <si>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</si>
  <si>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</si>
  <si>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</si>
  <si>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</si>
  <si>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</si>
  <si>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</si>
  <si>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</si>
  <si>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</si>
  <si>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</si>
  <si>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Activos Biológicos Cultivables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</si>
  <si>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</si>
  <si>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</si>
  <si>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</si>
  <si>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</si>
  <si>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</si>
  <si>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</si>
  <si>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</si>
  <si>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Otros animales que generan producción recurrente</t>
  </si>
  <si>
    <t>Arboles, cultivos y plantas que generan productos recurrentes</t>
  </si>
  <si>
    <t>Bienes Intangibles</t>
  </si>
  <si>
    <t>Investigación y desarrollo</t>
  </si>
  <si>
    <t>Exploración y evaluación minera</t>
  </si>
  <si>
    <t>Programas de informática y base de datos</t>
  </si>
  <si>
    <t>Programas de informática</t>
  </si>
  <si>
    <t>Base de datos</t>
  </si>
  <si>
    <t>Originales para esparcimiento, literarios o artísticos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</si>
  <si>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</si>
  <si>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</si>
  <si>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</si>
  <si>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</si>
  <si>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</si>
  <si>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</si>
  <si>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</si>
  <si>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</si>
  <si>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</si>
  <si>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Edificios y Estructuras</t>
  </si>
  <si>
    <t>Edificios residenciales (vivienda)</t>
  </si>
  <si>
    <t>Edificios no residenciales</t>
  </si>
  <si>
    <t>Otras Estructuras</t>
  </si>
  <si>
    <t>Tieras y Terrenos</t>
  </si>
  <si>
    <t>Terrenos Urbanos</t>
  </si>
  <si>
    <t>Terrenos Urbanos sin mejoras</t>
  </si>
  <si>
    <t>Terrenos Urbanos con mejoras</t>
  </si>
  <si>
    <t>Terrenos urbanos con edificaciones</t>
  </si>
  <si>
    <t>Terrenos urbanos para cementerios</t>
  </si>
  <si>
    <t>Tierras rurales</t>
  </si>
  <si>
    <t>Tierras rurales sin mejoras</t>
  </si>
  <si>
    <t>Tierras rurales con mejoras</t>
  </si>
  <si>
    <t>Tierras ruales con edificaciones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</si>
  <si>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</si>
  <si>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</si>
  <si>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</si>
  <si>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</si>
  <si>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</si>
  <si>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</si>
  <si>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</si>
  <si>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</si>
  <si>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</si>
  <si>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</si>
  <si>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</si>
  <si>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</si>
  <si>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</si>
  <si>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</si>
  <si>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</si>
  <si>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</si>
  <si>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</si>
  <si>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</si>
  <si>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</si>
  <si>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a Ser Asignados Durante el Ejercicio para Inversión (Art. 32 Y 33 Ley 423-06)</t>
  </si>
  <si>
    <t>5% a ser asignado durante el ejercicio para inversión</t>
  </si>
  <si>
    <t>1% a ser asignado durante el ejercicio para inversión por calamidad pública</t>
  </si>
  <si>
    <t>Total Distribuido</t>
  </si>
  <si>
    <t>Preparado por :</t>
  </si>
  <si>
    <t>Revisado por:</t>
  </si>
  <si>
    <t>Ing. G. Elias Cornelio Sánchez</t>
  </si>
  <si>
    <t>Ing. Francisco L. Benedicto Pimentel</t>
  </si>
  <si>
    <t>Director Planificación y Desarrollo</t>
  </si>
  <si>
    <t>Director Administrativo y Financiero</t>
  </si>
  <si>
    <t>Aprobado por:</t>
  </si>
  <si>
    <t>Lic. J. Domingo Contreras Guerrero</t>
  </si>
  <si>
    <t>Director</t>
  </si>
  <si>
    <t>3.5 Reuniones de socialización de la Ley PI con actores del Ministerio de Salud, del SNS y Sociedad de Pediatría, Enfermería e Instituciones Académicas.(4 reuniones de 30 personas)</t>
  </si>
  <si>
    <t>3.7 Encuentros de socialización de borradores de Reglamento General de ley de ordenamiento del sistema de protección y atención integral a la primera infancia y que crea el INAIPI.    (5 reuniones de 30 personas)</t>
  </si>
  <si>
    <t>3.2.Encuentros de socialización y sensibilización contenidos de la ley de PI con los directorios municipales de CONANI. (10 encuentros de 20 personas cada uno)</t>
  </si>
  <si>
    <t>3.3. Encuentros de socialización y sensibilización contenidos de la ley de PI con la Sociedad Civil. (5 encuentros de 20 personas cada uno)</t>
  </si>
  <si>
    <t>3.4 Realización de reuniones de la Comisión Técnica Presidencial de Atención Integral a la Primera Infancia. (4 reuniones de 20 personas)</t>
  </si>
  <si>
    <t>4.1 Apoyo a la Hoja de Ruta de Prevención y Abuso (5 reuniones de 30 personas)</t>
  </si>
  <si>
    <t>4.5 Reunión de coordinación proceso de definición y elaboración de sistema de información de la primera infancia del equipo técnico ONE-DIGEPEP-Observatorio. (6 reuniones de 10 personas).</t>
  </si>
  <si>
    <t>4.9 Talleres de revisión  de los contenidos, metodología e instrumentos elaborados, con actores claves. (3 talleres de 20 personas)</t>
  </si>
  <si>
    <t>4.10 Talleres de validación con los actores e instituciones involucrados en la elaboración de la propuesta. (INAIPI, INFOTEP, Comisión Técnica Presidencial de Primera Infancia, ente otros (3 talleres de 20 personas).</t>
  </si>
  <si>
    <t>4.11 Diagramación e impresión de la propuesta final de Formación de Cuidadoras y Cuidadores Seguros de Primera Infancia de edades de tres meses a cuatro años. (impresión de 250 unidades)</t>
  </si>
  <si>
    <t>4.13 Realización de jornadas de capacitación a organizaciones con experiencia en trabajo con niños/as de 0 a 5 años. (10 Jornadas de 20 personas)</t>
  </si>
  <si>
    <t>5.4 Diseño y desarrollo de Plan de incidencia con Instituciones públicas y privadas para la habilitación de salas amigas de las familias lactante. (6 actividades de 20 participantes)</t>
  </si>
  <si>
    <t xml:space="preserve">5.6 Fortalecimiento de capacidades técnicas Institucionales de los equipos de salud y nutrición para gestionar la estrategia comunitaria de lactancia materna. (2 talleres de 40 personas cada uno). </t>
  </si>
  <si>
    <t>6.3 Sensibilización y capacitación del personal de hospitales priorizados de la estrategia de registro oportuno. (10 reuniones de 25 personas)</t>
  </si>
  <si>
    <t xml:space="preserve">7.1 Talleres de socialización y validación de los resultados preliminares del estudio, por parte de los representantes técnicos de INAIPI y DIGEPEP. (4 talleres de 20 personas)
</t>
  </si>
  <si>
    <t>7.3 Taller de presentación de propuesta preliminar, análisis y discusión con actores claves.( 1 taller de 30 personas)</t>
  </si>
  <si>
    <t>7.4 Talleres de socialización de los resultados análisis situacional y recomendaciones dirigido a los actores claves de INAIPI. ( 1 talleres de 30 personas)</t>
  </si>
  <si>
    <t>7.5 Diagramación e impresión de propuesta de transversalización de género.(500 unidades)</t>
  </si>
  <si>
    <t>7.6.Talleres de formación de multiplicadores  para la transversalización de género en los servicios a la Primera Infancia. (3 encuentros de 30 personas cada uno de 3 días de duración).</t>
  </si>
  <si>
    <t>8.4. Reuniones de coordinación interinstitucionales CONADIS-DIGEPEP (3 reuniones de 10 personas)</t>
  </si>
  <si>
    <t>8.5 Capacitación en clasificación internacional de funciones (CIF) a entidades del sector (1 encuentros de 30 participantes cada uno, de 3 días de duración).</t>
  </si>
  <si>
    <t>9.8 Cuatro Talleres Política de Primera Infancia en el Marco de los Derechos Humanos Relacionada a las Obras Civiles y su Impacto en las Comunidades, para 50 participantes</t>
  </si>
  <si>
    <t>11.5 Encuentros de coordinación y planificación del Equipo estratégico nacional para la articulación local DIGEPEP, INAIPI y CONANI (1 encuentro de 60 personas)</t>
  </si>
  <si>
    <t>12.1 Encuentros con los Directorios Municipales  Ampliado de CONANI y autoridades locales para el fortalecimiento del proceso de articulación y participación local y reflexionar sobre los niveles de respuestas ante la vulneración de derechos a NN.                                                                                                                                 (5 encuentros de 20 personas en 5 territorios)</t>
  </si>
  <si>
    <t>12.2 Encuentros con organizaciones sociales para el fortalecimiento del proceso de articulación y participación local y reflexionar sobre los niveles de respuestas ante la vulneración de derechos a NN. ( 5 encuentros de 20 personas en 5 territorios)</t>
  </si>
  <si>
    <t>12.3 Encuentros de evaluación y planificación de las Comisiones Especializadas y Redes de Apoyo y Protección de Derechos de la Primera Infancia   ( 5 talleres  con 30 personas en 5 territorios)</t>
  </si>
  <si>
    <t>12.4 Realización de talleres de capacitación con Directorios Municipales , Junta Locales de protección y restitución de derechos, comisiones especializadas, redes de apoyo y restitución de derechos,  otros actores sociales y comunitarios en 10 territorios. (10 talleres 20 personas)</t>
  </si>
  <si>
    <t xml:space="preserve">12.6 Eventos con autoridades y organizaciones para la presentación y socialización de las Agendas Locales en 3 territorios pilotos (3 eventos con 30 personas) </t>
  </si>
  <si>
    <t xml:space="preserve"> 12.10 Encuentros de reflexión y conocimiento de los avances del Plan QEC para impulsar respuestas oportunas y generar corresponsabilidad con la Política de Primera Infancia. (5 encuentros con 30 personas por encuentro)</t>
  </si>
  <si>
    <r>
      <rPr>
        <sz val="10"/>
        <color theme="1"/>
        <rFont val="Calisto MT"/>
        <family val="1"/>
      </rPr>
      <t xml:space="preserve"> 12.11  Intercambio de experiencias  en procesos de participación social ( 5 intercambios con 30 participantes )  </t>
    </r>
    <r>
      <rPr>
        <sz val="10"/>
        <color rgb="FF00B050"/>
        <rFont val="Calisto MT"/>
        <family val="1"/>
      </rPr>
      <t xml:space="preserve">
</t>
    </r>
  </si>
  <si>
    <t>PLAN QUISQUEYA EMPIEZA CONTIGO</t>
  </si>
  <si>
    <t>Alquiler de salones para actividades institucionales</t>
  </si>
  <si>
    <t>Compra de acondicionadores de aire</t>
  </si>
  <si>
    <t>Etiqueta DVD</t>
  </si>
  <si>
    <t xml:space="preserve">Impresión Bolígrafo </t>
  </si>
  <si>
    <t>Servicios profesionales (consultoría)</t>
  </si>
  <si>
    <t>2.3 Capacitación del personal de técnico en herramientas tecnológicas e informáticas para el mejor desempeño de sus funciones</t>
  </si>
  <si>
    <t>2.5 Tres Talleres de veeduría Social para los proceso constructivo de obras publicas para la Primera Infancia. Dirigido a especialistas de Plan QEC, para 50 personas</t>
  </si>
  <si>
    <t>Contratación de Servicios técnicos profesionales (Consultoría)</t>
  </si>
  <si>
    <t>Servicios técnicos profesionales sistema de información Estadístico (Consultoría)</t>
  </si>
  <si>
    <t xml:space="preserve">5. Políticas de Salud y Nutrición  en las redes de servicio de Primera Infancia, fortalecidas. </t>
  </si>
  <si>
    <t>5.3  Apoyo al fortalecimiento a la estrategia comunitaria de lactancia materna implantada por las instituciones de PI. ( 6 visitas de campo,                 4 reuniones interinstitucionales.</t>
  </si>
  <si>
    <t>Alquiler de Truss</t>
  </si>
  <si>
    <t xml:space="preserve">5.7 Campaña de Sensibilización y difusión sobre buenas prácticas de alimentación complementaria a familias, comunidades y personal vinculado a primera infancia. </t>
  </si>
  <si>
    <t>Contratación de medios de difusión alternativos</t>
  </si>
  <si>
    <t>7.2 Talleres de socialización de los resultados y recomendaciones dirigido a los actores claves de INAIPI.( 1 reunión con 15 personas)</t>
  </si>
  <si>
    <t>Mochila de trabajo con identificación del plan QEC</t>
  </si>
  <si>
    <t xml:space="preserve">9.3 Reubicación localización CAIPI, trasladados a otro sector / municipio / provincia por: no existencia de terreno disponible, solicitud de comunidades/autoridades y/o cobertura satisfecha. </t>
  </si>
  <si>
    <t>9.4  Seguimiento a las instituciones implicadas (MINERD, MOPC, INAIPI, OISOE) para generación de soluciones frente a obstáculos del proceso de adquisición de terrenos (nuevos diseños arquitectónicos, soluciones puntuales, etc.)</t>
  </si>
  <si>
    <t xml:space="preserve">9.5 Coordinación con MOPC/MINERD previo a la puesta en posesión de los terrenos adjudicados a la construcción del CAIPI para la confirmación de la ubicación </t>
  </si>
  <si>
    <t xml:space="preserve">9.7 Reuniones de revisión de casos especiales, entre los Dptos. de Planificación y/o Fiscalización y/o Gestión Inmobiliaria y/o Asesoría Legal del MINERD con DIGEPEP </t>
  </si>
  <si>
    <t xml:space="preserve">9.12 Co-participación de los especialistas del Dpto. de Infraestructura en las actividades y procesos locales del Dpto. de Participación Social </t>
  </si>
  <si>
    <t>9.13 Talleres de veeduría Social para el fortalecimiento al seguimiento y monitoreo del proceso constructivo de Obras Publicas para la Primera Infancia. Dirigidos a comunitarios ( 25 encuentros, para 30 personas)</t>
  </si>
  <si>
    <t>Alquiler de manteles</t>
  </si>
  <si>
    <t>Alquiler de Sonido</t>
  </si>
  <si>
    <t>11.6  Reuniones de seguimientos con INAIPI y CONANII para la coordinación de procesos (5 reuniones de 10 personas)</t>
  </si>
  <si>
    <t>Listados, Fotografías y programas de los encuentros</t>
  </si>
  <si>
    <t>12.5 Realización de talleres para la  elaboración de las Agendas Locales  de Primera Infancia y plan de acción en 6 territorios pilotos ( 5  talleres con 20 personas )</t>
  </si>
  <si>
    <t>Chofer brande</t>
  </si>
  <si>
    <t>12.9 Jornadas culturales, artísticas y recreativas coordinada en apoyo a organizaciones e instituciones locales en los territorios priorizados   ( 5 jornadas de 30 personas)</t>
  </si>
  <si>
    <t>Alquiler de vehículos</t>
  </si>
  <si>
    <t xml:space="preserve">4.2.1 </t>
  </si>
  <si>
    <t xml:space="preserve">4.3.1 </t>
  </si>
  <si>
    <t>4.4.1</t>
  </si>
  <si>
    <t xml:space="preserve">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</si>
</sst>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$-1C0A]* #,##0.00_-;\-[$$-1C0A]* #,##0.00_-;_-[$$-1C0A]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#,##0.00;[Red]#,##0.00"/>
    <numFmt numFmtId="170" formatCode="#,##0.00000000000000000"/>
    <numFmt numFmtId="171" formatCode="_-[$$-1C0A]* #,##0.00_ ;_-[$$-1C0A]* \-#,##0.00\ ;_-[$$-1C0A]* &quot;-&quot;??_ ;_-@_ 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4"/>
      <color rgb="FF000000"/>
      <name val="Calisto MT"/>
      <family val="1"/>
    </font>
    <font>
      <sz val="10"/>
      <color rgb="FF000000"/>
      <name val="Calisto MT"/>
      <family val="1"/>
    </font>
    <font>
      <b/>
      <u/>
      <sz val="10"/>
      <color rgb="FF000000"/>
      <name val="Calisto MT"/>
      <family val="1"/>
    </font>
    <font>
      <b/>
      <i/>
      <sz val="10"/>
      <color rgb="FF000000"/>
      <name val="Calisto MT"/>
      <family val="1"/>
    </font>
    <font>
      <b/>
      <sz val="10"/>
      <color rgb="FF000000"/>
      <name val="Calisto MT"/>
      <family val="1"/>
    </font>
    <font>
      <b/>
      <sz val="10"/>
      <name val="Calisto MT"/>
      <family val="1"/>
    </font>
    <font>
      <sz val="10"/>
      <color theme="1"/>
      <name val="Calisto MT"/>
      <family val="1"/>
    </font>
    <font>
      <sz val="9"/>
      <color rgb="FF4D4D4D"/>
      <name val="Calisto MT"/>
      <family val="1"/>
    </font>
    <font>
      <sz val="10"/>
      <name val="Calisto MT"/>
      <family val="1"/>
    </font>
    <font>
      <b/>
      <i/>
      <sz val="10"/>
      <color theme="1"/>
      <name val="Calisto MT"/>
      <family val="1"/>
    </font>
    <font>
      <b/>
      <u/>
      <sz val="10"/>
      <color theme="1"/>
      <name val="Calisto MT"/>
      <family val="1"/>
    </font>
    <font>
      <sz val="10"/>
      <color theme="8" tint="-0.249977111117893"/>
      <name val="Calisto MT"/>
      <family val="1"/>
    </font>
    <font>
      <sz val="11"/>
      <name val="Calisto MT"/>
      <family val="1"/>
    </font>
    <font>
      <sz val="11"/>
      <color rgb="FF002060"/>
      <name val="Calisto MT"/>
      <family val="1"/>
    </font>
    <font>
      <b/>
      <sz val="10"/>
      <color theme="1"/>
      <name val="Calisto MT"/>
      <family val="1"/>
    </font>
    <font>
      <b/>
      <sz val="10"/>
      <color rgb="FFFF0000"/>
      <name val="Calisto MT"/>
      <family val="1"/>
    </font>
    <font>
      <sz val="10"/>
      <color rgb="FFFF0000"/>
      <name val="Calisto MT"/>
      <family val="1"/>
    </font>
    <font>
      <sz val="11"/>
      <color rgb="FFFF0000"/>
      <name val="Calisto MT"/>
      <family val="1"/>
    </font>
    <font>
      <sz val="10"/>
      <color rgb="FF00B050"/>
      <name val="Calisto MT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sto MT"/>
      <family val="1"/>
    </font>
    <font>
      <b/>
      <sz val="11"/>
      <color rgb="FF000000"/>
      <name val="Calisto MT"/>
      <family val="1"/>
    </font>
    <font>
      <b/>
      <u/>
      <sz val="11"/>
      <name val="Calisto MT"/>
      <family val="1"/>
    </font>
    <font>
      <sz val="10"/>
      <name val="Arial"/>
      <family val="2"/>
    </font>
    <font>
      <sz val="11"/>
      <color theme="1"/>
      <name val="Goudy Old Style"/>
      <family val="1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theme="1"/>
      <name val="Goudy Old Style"/>
      <family val="1"/>
    </font>
    <font>
      <b/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9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b/>
      <sz val="8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Baskerville Old Face"/>
      <family val="1"/>
    </font>
    <font>
      <sz val="10"/>
      <color theme="0"/>
      <name val="Arial"/>
      <family val="2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sto MT"/>
      <family val="1"/>
    </font>
    <font>
      <b/>
      <i/>
      <sz val="12"/>
      <color theme="1"/>
      <name val="Calisto MT"/>
      <family val="1"/>
    </font>
    <font>
      <sz val="12"/>
      <color rgb="FFFF0000"/>
      <name val="Calisto MT"/>
      <family val="1"/>
    </font>
    <font>
      <b/>
      <u/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b/>
      <i/>
      <sz val="11"/>
      <name val="Calisto MT"/>
      <family val="1"/>
    </font>
    <font>
      <b/>
      <u/>
      <sz val="12"/>
      <name val="Calisto MT"/>
      <family val="1"/>
    </font>
    <font>
      <b/>
      <i/>
      <sz val="12"/>
      <color rgb="FF000000"/>
      <name val="Calisto MT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FCF3"/>
        <bgColor indexed="64"/>
      </patternFill>
    </fill>
    <fill>
      <patternFill patternType="solid">
        <fgColor rgb="FFEEFCF3"/>
        <bgColor rgb="FF000000"/>
      </patternFill>
    </fill>
    <fill>
      <patternFill patternType="solid">
        <fgColor rgb="FF77AD9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7A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4">
    <border>
      <left/>
      <right/>
      <top/>
      <bottom/>
      <diagonal/>
    </border>
    <border>
      <left style="double">
        <color theme="9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  <diagonal/>
    </border>
    <border>
      <left/>
      <right/>
      <top style="double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77111117893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double">
        <color theme="9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/>
      </right>
      <top style="double">
        <color theme="9"/>
      </top>
      <bottom style="double">
        <color theme="9"/>
      </bottom>
      <diagonal/>
    </border>
    <border>
      <left style="double">
        <color theme="9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/>
      <right style="double">
        <color theme="9"/>
      </right>
      <top/>
      <bottom/>
      <diagonal/>
    </border>
    <border>
      <left style="thin">
        <color theme="9" tint="-0.24994659260841701"/>
      </left>
      <right/>
      <top style="double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double">
        <color theme="9" tint="-0.24994659260841701"/>
      </top>
      <bottom/>
      <diagonal/>
    </border>
    <border>
      <left/>
      <right style="thin">
        <color theme="9" tint="-0.24994659260841701"/>
      </right>
      <top style="double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77111117893"/>
      </bottom>
      <diagonal/>
    </border>
    <border>
      <left style="thin">
        <color theme="9" tint="-0.24994659260841701"/>
      </left>
      <right/>
      <top style="thin">
        <color theme="9" tint="-0.249977111117893"/>
      </top>
      <bottom/>
      <diagonal/>
    </border>
    <border>
      <left/>
      <right style="thin">
        <color theme="9" tint="-0.24994659260841701"/>
      </right>
      <top style="thin">
        <color theme="9" tint="-0.249977111117893"/>
      </top>
      <bottom/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4659260841701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double">
        <color theme="9"/>
      </left>
      <right style="thin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/>
      </bottom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/>
      </bottom>
      <diagonal/>
    </border>
    <border>
      <left/>
      <right style="thin">
        <color theme="9" tint="-0.24994659260841701"/>
      </right>
      <top style="double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77111117893"/>
      </left>
      <right/>
      <top/>
      <bottom style="thin">
        <color theme="9"/>
      </bottom>
      <diagonal/>
    </border>
    <border>
      <left/>
      <right style="thin">
        <color theme="9" tint="-0.249977111117893"/>
      </right>
      <top/>
      <bottom style="thin">
        <color theme="9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 style="thin">
        <color indexed="64"/>
      </bottom>
      <diagonal/>
    </border>
    <border>
      <left style="thin">
        <color theme="9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double">
        <color theme="9"/>
      </left>
      <right style="double">
        <color theme="9"/>
      </right>
      <top style="double">
        <color theme="9"/>
      </top>
      <bottom/>
      <diagonal/>
    </border>
    <border>
      <left style="double">
        <color theme="9"/>
      </left>
      <right/>
      <top style="double">
        <color theme="9" tint="-0.24994659260841701"/>
      </top>
      <bottom/>
      <diagonal/>
    </border>
    <border>
      <left style="double">
        <color theme="9"/>
      </left>
      <right style="double">
        <color theme="9"/>
      </right>
      <top/>
      <bottom style="double">
        <color theme="9"/>
      </bottom>
      <diagonal/>
    </border>
    <border>
      <left style="double">
        <color theme="9"/>
      </left>
      <right/>
      <top/>
      <bottom style="double">
        <color theme="9" tint="-0.24994659260841701"/>
      </bottom>
      <diagonal/>
    </border>
    <border>
      <left style="double">
        <color theme="9"/>
      </left>
      <right/>
      <top style="double">
        <color theme="9" tint="-0.24994659260841701"/>
      </top>
      <bottom style="thin">
        <color theme="9" tint="-0.24994659260841701"/>
      </bottom>
      <diagonal/>
    </border>
    <border>
      <left style="double">
        <color theme="9" tint="-0.24994659260841701"/>
      </left>
      <right/>
      <top/>
      <bottom style="thin">
        <color theme="9" tint="-0.249977111117893"/>
      </bottom>
      <diagonal/>
    </border>
    <border>
      <left/>
      <right style="double">
        <color theme="9" tint="-0.24994659260841701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4659260841701"/>
      </right>
      <top style="double">
        <color theme="9"/>
      </top>
      <bottom/>
      <diagonal/>
    </border>
    <border>
      <left style="thin">
        <color theme="9" tint="-0.249977111117893"/>
      </left>
      <right/>
      <top style="thin">
        <color theme="9"/>
      </top>
      <bottom/>
      <diagonal/>
    </border>
    <border>
      <left/>
      <right style="thin">
        <color theme="9" tint="-0.249977111117893"/>
      </right>
      <top style="thin">
        <color theme="9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thin">
        <color theme="9"/>
      </top>
      <bottom/>
      <diagonal/>
    </border>
    <border>
      <left style="thin">
        <color theme="9" tint="-0.249977111117893"/>
      </left>
      <right/>
      <top style="double">
        <color theme="9" tint="-0.24994659260841701"/>
      </top>
      <bottom/>
      <diagonal/>
    </border>
    <border>
      <left/>
      <right style="thin">
        <color theme="9" tint="-0.249977111117893"/>
      </right>
      <top style="double">
        <color theme="9" tint="-0.24994659260841701"/>
      </top>
      <bottom/>
      <diagonal/>
    </border>
    <border>
      <left style="thin">
        <color theme="9" tint="-0.249977111117893"/>
      </left>
      <right style="thin">
        <color theme="9" tint="-0.24994659260841701"/>
      </right>
      <top style="double">
        <color theme="9" tint="-0.24994659260841701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double">
        <color rgb="FF426E5C"/>
      </bottom>
      <diagonal/>
    </border>
    <border>
      <left/>
      <right/>
      <top style="double">
        <color rgb="FF426E5C"/>
      </top>
      <bottom/>
      <diagonal/>
    </border>
    <border>
      <left/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/>
      <top style="double">
        <color rgb="FF426E5C"/>
      </top>
      <bottom/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/>
      <top style="double">
        <color rgb="FF426E5C"/>
      </top>
      <bottom style="double">
        <color rgb="FF426E5C"/>
      </bottom>
      <diagonal/>
    </border>
    <border>
      <left/>
      <right/>
      <top style="double">
        <color rgb="FF426E5C"/>
      </top>
      <bottom style="double">
        <color rgb="FF426E5C"/>
      </bottom>
      <diagonal/>
    </border>
    <border>
      <left/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/>
      <right style="double">
        <color rgb="FF426E5C"/>
      </right>
      <top/>
      <bottom/>
      <diagonal/>
    </border>
    <border>
      <left style="double">
        <color rgb="FF426E5C"/>
      </left>
      <right/>
      <top/>
      <bottom/>
      <diagonal/>
    </border>
    <border>
      <left style="double">
        <color rgb="FF426E5C"/>
      </left>
      <right style="double">
        <color rgb="FF426E5C"/>
      </right>
      <top/>
      <bottom/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 style="double">
        <color theme="1"/>
      </bottom>
      <diagonal/>
    </border>
    <border>
      <left style="double">
        <color rgb="FF426E5C"/>
      </left>
      <right style="double">
        <color rgb="FF426E5C"/>
      </right>
      <top style="double">
        <color theme="1"/>
      </top>
      <bottom/>
      <diagonal/>
    </border>
    <border>
      <left/>
      <right style="double">
        <color rgb="FF426E5C"/>
      </right>
      <top/>
      <bottom style="double">
        <color theme="9" tint="-0.24994659260841701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 style="double">
        <color theme="9" tint="-0.24994659260841701"/>
      </left>
      <right/>
      <top style="thin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/>
      </right>
      <top/>
      <bottom/>
      <diagonal/>
    </border>
    <border>
      <left style="thin">
        <color theme="9"/>
      </left>
      <right style="thin">
        <color theme="9" tint="-0.24994659260841701"/>
      </right>
      <top style="double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77111117893"/>
      </bottom>
      <diagonal/>
    </border>
    <border>
      <left style="thin">
        <color theme="9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/>
      </left>
      <right style="thin">
        <color theme="9" tint="-0.24994659260841701"/>
      </right>
      <top/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4659260841701"/>
      </right>
      <top/>
      <bottom style="thin">
        <color theme="9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/>
      </top>
      <bottom/>
      <diagonal/>
    </border>
    <border>
      <left style="thin">
        <color theme="9" tint="-0.24994659260841701"/>
      </left>
      <right/>
      <top style="thin">
        <color theme="9"/>
      </top>
      <bottom/>
      <diagonal/>
    </border>
    <border>
      <left/>
      <right style="thin">
        <color theme="9" tint="-0.24994659260841701"/>
      </right>
      <top style="thin">
        <color theme="9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/>
      </top>
      <bottom style="thin">
        <color theme="9"/>
      </bottom>
      <diagonal/>
    </border>
    <border>
      <left style="thin">
        <color theme="9" tint="-0.24994659260841701"/>
      </left>
      <right/>
      <top/>
      <bottom style="thin">
        <color theme="9"/>
      </bottom>
      <diagonal/>
    </border>
    <border>
      <left/>
      <right style="thin">
        <color theme="9" tint="-0.24994659260841701"/>
      </right>
      <top/>
      <bottom style="thin">
        <color theme="9"/>
      </bottom>
      <diagonal/>
    </border>
    <border>
      <left/>
      <right style="thin">
        <color theme="9"/>
      </right>
      <top style="double">
        <color theme="9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4659260841701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/>
      </left>
      <right/>
      <top style="thin">
        <color theme="9" tint="-0.249977111117893"/>
      </top>
      <bottom style="thin">
        <color theme="9" tint="-0.24997711111789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166" fontId="2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2" fillId="0" borderId="0" xfId="0" applyFont="1"/>
    <xf numFmtId="0" fontId="7" fillId="0" borderId="0" xfId="0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" fontId="8" fillId="5" borderId="5" xfId="0" applyNumberFormat="1" applyFont="1" applyFill="1" applyBorder="1" applyAlignment="1">
      <alignment horizontal="center" vertical="center" textRotation="90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/>
    <xf numFmtId="3" fontId="4" fillId="7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Border="1"/>
    <xf numFmtId="3" fontId="4" fillId="0" borderId="17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9" fillId="7" borderId="16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0" xfId="0" applyFont="1"/>
    <xf numFmtId="0" fontId="2" fillId="2" borderId="0" xfId="0" applyFont="1" applyFill="1" applyBorder="1"/>
    <xf numFmtId="0" fontId="12" fillId="2" borderId="0" xfId="0" applyFont="1" applyFill="1"/>
    <xf numFmtId="0" fontId="9" fillId="2" borderId="0" xfId="0" applyFont="1" applyFill="1"/>
    <xf numFmtId="0" fontId="9" fillId="0" borderId="0" xfId="0" applyFont="1" applyAlignment="1">
      <alignment horizontal="center"/>
    </xf>
    <xf numFmtId="0" fontId="2" fillId="0" borderId="33" xfId="0" applyFont="1" applyBorder="1"/>
    <xf numFmtId="0" fontId="2" fillId="0" borderId="37" xfId="0" applyFont="1" applyBorder="1"/>
    <xf numFmtId="43" fontId="8" fillId="9" borderId="5" xfId="1" applyFont="1" applyFill="1" applyBorder="1" applyAlignment="1">
      <alignment horizontal="center" vertical="center" wrapText="1"/>
    </xf>
    <xf numFmtId="0" fontId="2" fillId="0" borderId="39" xfId="0" applyFont="1" applyBorder="1"/>
    <xf numFmtId="0" fontId="4" fillId="0" borderId="12" xfId="0" applyFont="1" applyFill="1" applyBorder="1" applyAlignment="1">
      <alignment horizontal="left" vertical="center" wrapText="1"/>
    </xf>
    <xf numFmtId="43" fontId="4" fillId="0" borderId="13" xfId="1" applyFont="1" applyFill="1" applyBorder="1" applyAlignment="1">
      <alignment horizontal="center" vertical="center" wrapText="1"/>
    </xf>
    <xf numFmtId="167" fontId="4" fillId="0" borderId="13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3" fontId="8" fillId="9" borderId="14" xfId="0" applyNumberFormat="1" applyFont="1" applyFill="1" applyBorder="1" applyAlignment="1">
      <alignment horizontal="center" vertical="center" wrapText="1"/>
    </xf>
    <xf numFmtId="43" fontId="8" fillId="9" borderId="14" xfId="1" applyFont="1" applyFill="1" applyBorder="1" applyAlignment="1">
      <alignment horizontal="center" vertical="center" wrapText="1"/>
    </xf>
    <xf numFmtId="3" fontId="8" fillId="9" borderId="5" xfId="0" applyNumberFormat="1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9" fillId="0" borderId="57" xfId="0" applyNumberFormat="1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/>
    </xf>
    <xf numFmtId="166" fontId="9" fillId="0" borderId="0" xfId="0" applyNumberFormat="1" applyFont="1"/>
    <xf numFmtId="0" fontId="9" fillId="0" borderId="0" xfId="0" applyFont="1" applyAlignment="1">
      <alignment horizontal="left"/>
    </xf>
    <xf numFmtId="3" fontId="8" fillId="9" borderId="5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left" vertical="center" wrapText="1"/>
    </xf>
    <xf numFmtId="3" fontId="8" fillId="9" borderId="62" xfId="0" applyNumberFormat="1" applyFont="1" applyFill="1" applyBorder="1" applyAlignment="1">
      <alignment horizontal="center" vertical="center" wrapText="1"/>
    </xf>
    <xf numFmtId="43" fontId="8" fillId="9" borderId="62" xfId="1" applyFont="1" applyFill="1" applyBorder="1" applyAlignment="1">
      <alignment horizontal="center" vertical="center" wrapText="1"/>
    </xf>
    <xf numFmtId="3" fontId="8" fillId="9" borderId="14" xfId="0" applyNumberFormat="1" applyFont="1" applyFill="1" applyBorder="1" applyAlignment="1">
      <alignment horizontal="center" vertical="center" textRotation="90" wrapText="1"/>
    </xf>
    <xf numFmtId="4" fontId="9" fillId="0" borderId="64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horizontal="center" vertical="center" wrapText="1"/>
    </xf>
    <xf numFmtId="0" fontId="2" fillId="7" borderId="53" xfId="0" applyFont="1" applyFill="1" applyBorder="1"/>
    <xf numFmtId="43" fontId="9" fillId="0" borderId="21" xfId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wrapText="1"/>
    </xf>
    <xf numFmtId="43" fontId="2" fillId="0" borderId="0" xfId="1" applyFont="1" applyBorder="1"/>
    <xf numFmtId="3" fontId="9" fillId="0" borderId="32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3" fontId="4" fillId="7" borderId="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7" borderId="0" xfId="0" applyNumberFormat="1" applyFont="1" applyFill="1" applyBorder="1" applyAlignment="1">
      <alignment horizontal="center" vertical="center" wrapText="1"/>
    </xf>
    <xf numFmtId="3" fontId="8" fillId="9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3" fontId="8" fillId="7" borderId="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Border="1"/>
    <xf numFmtId="4" fontId="4" fillId="0" borderId="57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8" fillId="9" borderId="9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quotePrefix="1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1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9" borderId="91" xfId="0" applyNumberFormat="1" applyFont="1" applyFill="1" applyBorder="1" applyAlignment="1">
      <alignment horizontal="center" vertical="center" textRotation="90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1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3" fontId="11" fillId="0" borderId="12" xfId="0" applyNumberFormat="1" applyFont="1" applyFill="1" applyBorder="1" applyAlignment="1">
      <alignment wrapText="1"/>
    </xf>
    <xf numFmtId="3" fontId="17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43" fontId="0" fillId="0" borderId="0" xfId="1" applyFont="1"/>
    <xf numFmtId="168" fontId="0" fillId="0" borderId="0" xfId="2" applyNumberFormat="1" applyFont="1"/>
    <xf numFmtId="43" fontId="0" fillId="11" borderId="0" xfId="1" applyFont="1" applyFill="1"/>
    <xf numFmtId="10" fontId="0" fillId="0" borderId="0" xfId="2" applyNumberFormat="1" applyFont="1"/>
    <xf numFmtId="9" fontId="0" fillId="0" borderId="0" xfId="2" applyFont="1"/>
    <xf numFmtId="0" fontId="0" fillId="0" borderId="0" xfId="0" applyBorder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9" fontId="4" fillId="0" borderId="0" xfId="2" applyFont="1" applyFill="1" applyBorder="1" applyAlignment="1">
      <alignment horizontal="right" vertical="center" wrapText="1"/>
    </xf>
    <xf numFmtId="9" fontId="7" fillId="0" borderId="0" xfId="2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9" fontId="0" fillId="0" borderId="0" xfId="2" applyFont="1" applyBorder="1"/>
    <xf numFmtId="0" fontId="16" fillId="0" borderId="0" xfId="0" applyFont="1" applyFill="1"/>
    <xf numFmtId="0" fontId="20" fillId="0" borderId="0" xfId="0" applyFont="1" applyFill="1"/>
    <xf numFmtId="4" fontId="4" fillId="0" borderId="16" xfId="0" applyNumberFormat="1" applyFont="1" applyFill="1" applyBorder="1" applyAlignment="1">
      <alignment horizontal="center" vertical="center" wrapText="1"/>
    </xf>
    <xf numFmtId="0" fontId="29" fillId="7" borderId="0" xfId="4" applyFont="1" applyFill="1"/>
    <xf numFmtId="166" fontId="0" fillId="0" borderId="0" xfId="5" applyFont="1"/>
    <xf numFmtId="0" fontId="28" fillId="7" borderId="0" xfId="4" applyFont="1" applyFill="1"/>
    <xf numFmtId="0" fontId="28" fillId="7" borderId="0" xfId="4" applyFill="1"/>
    <xf numFmtId="166" fontId="28" fillId="7" borderId="0" xfId="5" applyFont="1" applyFill="1"/>
    <xf numFmtId="0" fontId="30" fillId="7" borderId="0" xfId="4" applyFont="1" applyFill="1" applyAlignment="1">
      <alignment vertical="center"/>
    </xf>
    <xf numFmtId="0" fontId="31" fillId="7" borderId="0" xfId="4" applyFont="1" applyFill="1" applyAlignment="1">
      <alignment vertical="center"/>
    </xf>
    <xf numFmtId="0" fontId="32" fillId="7" borderId="0" xfId="4" applyFont="1" applyFill="1" applyAlignment="1"/>
    <xf numFmtId="0" fontId="35" fillId="7" borderId="0" xfId="4" applyFont="1" applyFill="1" applyAlignment="1">
      <alignment horizontal="left"/>
    </xf>
    <xf numFmtId="0" fontId="36" fillId="7" borderId="0" xfId="4" applyFont="1" applyFill="1"/>
    <xf numFmtId="166" fontId="28" fillId="0" borderId="0" xfId="5" applyFont="1"/>
    <xf numFmtId="0" fontId="35" fillId="12" borderId="0" xfId="4" applyFont="1" applyFill="1" applyAlignment="1" applyProtection="1">
      <alignment horizontal="left" indent="2"/>
      <protection locked="0"/>
    </xf>
    <xf numFmtId="0" fontId="36" fillId="12" borderId="0" xfId="4" applyFont="1" applyFill="1" applyAlignment="1"/>
    <xf numFmtId="166" fontId="36" fillId="12" borderId="0" xfId="5" applyFont="1" applyFill="1" applyAlignment="1"/>
    <xf numFmtId="0" fontId="37" fillId="7" borderId="0" xfId="4" applyFont="1" applyFill="1" applyBorder="1" applyAlignment="1">
      <alignment horizontal="left"/>
    </xf>
    <xf numFmtId="4" fontId="37" fillId="7" borderId="0" xfId="4" applyNumberFormat="1" applyFont="1" applyFill="1" applyBorder="1" applyProtection="1">
      <protection locked="0"/>
    </xf>
    <xf numFmtId="0" fontId="34" fillId="7" borderId="0" xfId="4" applyFont="1" applyFill="1" applyBorder="1" applyAlignment="1">
      <alignment horizontal="left"/>
    </xf>
    <xf numFmtId="4" fontId="34" fillId="7" borderId="107" xfId="4" applyNumberFormat="1" applyFont="1" applyFill="1" applyBorder="1"/>
    <xf numFmtId="4" fontId="34" fillId="7" borderId="0" xfId="4" applyNumberFormat="1" applyFont="1" applyFill="1" applyBorder="1"/>
    <xf numFmtId="0" fontId="34" fillId="12" borderId="0" xfId="4" applyFont="1" applyFill="1" applyBorder="1" applyAlignment="1" applyProtection="1">
      <protection locked="0"/>
    </xf>
    <xf numFmtId="166" fontId="34" fillId="12" borderId="0" xfId="5" applyFont="1" applyFill="1" applyBorder="1" applyAlignment="1" applyProtection="1">
      <protection locked="0"/>
    </xf>
    <xf numFmtId="0" fontId="35" fillId="7" borderId="0" xfId="4" applyFont="1" applyFill="1"/>
    <xf numFmtId="0" fontId="37" fillId="13" borderId="0" xfId="6" applyFont="1" applyFill="1" applyBorder="1" applyAlignment="1">
      <alignment horizontal="left" indent="2"/>
    </xf>
    <xf numFmtId="0" fontId="38" fillId="12" borderId="59" xfId="6" applyFont="1" applyFill="1" applyBorder="1" applyAlignment="1">
      <alignment horizontal="center"/>
    </xf>
    <xf numFmtId="0" fontId="39" fillId="12" borderId="59" xfId="6" applyFont="1" applyFill="1" applyBorder="1" applyAlignment="1">
      <alignment horizontal="center"/>
    </xf>
    <xf numFmtId="166" fontId="39" fillId="12" borderId="59" xfId="5" applyFont="1" applyFill="1" applyBorder="1" applyAlignment="1">
      <alignment horizontal="center"/>
    </xf>
    <xf numFmtId="0" fontId="38" fillId="14" borderId="104" xfId="6" applyFont="1" applyFill="1" applyBorder="1" applyAlignment="1">
      <alignment vertical="center" textRotation="90"/>
    </xf>
    <xf numFmtId="0" fontId="41" fillId="15" borderId="112" xfId="6" applyFont="1" applyFill="1" applyBorder="1" applyAlignment="1">
      <alignment vertical="top"/>
    </xf>
    <xf numFmtId="0" fontId="34" fillId="15" borderId="112" xfId="6" applyFont="1" applyFill="1" applyBorder="1" applyAlignment="1">
      <alignment horizontal="center" vertical="top"/>
    </xf>
    <xf numFmtId="0" fontId="34" fillId="15" borderId="112" xfId="6" applyFont="1" applyFill="1" applyBorder="1" applyAlignment="1">
      <alignment vertical="top"/>
    </xf>
    <xf numFmtId="169" fontId="34" fillId="15" borderId="112" xfId="7" applyNumberFormat="1" applyFont="1" applyFill="1" applyBorder="1" applyAlignment="1">
      <alignment vertical="top"/>
    </xf>
    <xf numFmtId="166" fontId="34" fillId="15" borderId="112" xfId="5" applyFont="1" applyFill="1" applyBorder="1" applyAlignment="1">
      <alignment vertical="top"/>
    </xf>
    <xf numFmtId="0" fontId="41" fillId="16" borderId="113" xfId="6" applyFont="1" applyFill="1" applyBorder="1" applyAlignment="1">
      <alignment vertical="top"/>
    </xf>
    <xf numFmtId="0" fontId="34" fillId="16" borderId="113" xfId="6" applyFont="1" applyFill="1" applyBorder="1" applyAlignment="1">
      <alignment horizontal="center" vertical="top"/>
    </xf>
    <xf numFmtId="0" fontId="34" fillId="16" borderId="113" xfId="6" applyFont="1" applyFill="1" applyBorder="1" applyAlignment="1">
      <alignment vertical="top"/>
    </xf>
    <xf numFmtId="169" fontId="34" fillId="16" borderId="113" xfId="7" applyNumberFormat="1" applyFont="1" applyFill="1" applyBorder="1" applyAlignment="1">
      <alignment vertical="top"/>
    </xf>
    <xf numFmtId="166" fontId="34" fillId="16" borderId="113" xfId="5" applyFont="1" applyFill="1" applyBorder="1" applyAlignment="1">
      <alignment vertical="top"/>
    </xf>
    <xf numFmtId="0" fontId="41" fillId="7" borderId="104" xfId="6" applyFont="1" applyFill="1" applyBorder="1" applyAlignment="1">
      <alignment vertical="top"/>
    </xf>
    <xf numFmtId="0" fontId="34" fillId="7" borderId="104" xfId="6" applyFont="1" applyFill="1" applyBorder="1" applyAlignment="1">
      <alignment horizontal="center" vertical="top"/>
    </xf>
    <xf numFmtId="0" fontId="34" fillId="7" borderId="104" xfId="6" applyFont="1" applyFill="1" applyBorder="1" applyAlignment="1">
      <alignment vertical="top"/>
    </xf>
    <xf numFmtId="169" fontId="34" fillId="7" borderId="104" xfId="7" applyNumberFormat="1" applyFont="1" applyFill="1" applyBorder="1" applyAlignment="1">
      <alignment vertical="top"/>
    </xf>
    <xf numFmtId="166" fontId="37" fillId="7" borderId="105" xfId="5" applyFont="1" applyFill="1" applyBorder="1"/>
    <xf numFmtId="0" fontId="42" fillId="17" borderId="105" xfId="6" applyFont="1" applyFill="1" applyBorder="1" applyAlignment="1">
      <alignment vertical="top"/>
    </xf>
    <xf numFmtId="0" fontId="37" fillId="17" borderId="105" xfId="6" applyFont="1" applyFill="1" applyBorder="1" applyAlignment="1">
      <alignment horizontal="center" vertical="top"/>
    </xf>
    <xf numFmtId="0" fontId="37" fillId="17" borderId="105" xfId="6" applyFont="1" applyFill="1" applyBorder="1" applyAlignment="1">
      <alignment vertical="top"/>
    </xf>
    <xf numFmtId="169" fontId="37" fillId="17" borderId="105" xfId="7" applyNumberFormat="1" applyFont="1" applyFill="1" applyBorder="1" applyAlignment="1">
      <alignment vertical="top"/>
    </xf>
    <xf numFmtId="166" fontId="37" fillId="17" borderId="105" xfId="5" applyFont="1" applyFill="1" applyBorder="1" applyAlignment="1">
      <alignment vertical="top"/>
    </xf>
    <xf numFmtId="166" fontId="28" fillId="7" borderId="0" xfId="4" applyNumberFormat="1" applyFill="1"/>
    <xf numFmtId="0" fontId="42" fillId="7" borderId="105" xfId="6" applyFont="1" applyFill="1" applyBorder="1" applyAlignment="1">
      <alignment vertical="top"/>
    </xf>
    <xf numFmtId="0" fontId="37" fillId="7" borderId="105" xfId="6" applyFont="1" applyFill="1" applyBorder="1" applyAlignment="1">
      <alignment horizontal="center" vertical="top"/>
    </xf>
    <xf numFmtId="0" fontId="37" fillId="7" borderId="105" xfId="6" quotePrefix="1" applyNumberFormat="1" applyFont="1" applyFill="1" applyBorder="1" applyAlignment="1">
      <alignment horizontal="center" vertical="top"/>
    </xf>
    <xf numFmtId="0" fontId="37" fillId="7" borderId="105" xfId="6" applyFont="1" applyFill="1" applyBorder="1" applyAlignment="1">
      <alignment vertical="top"/>
    </xf>
    <xf numFmtId="169" fontId="43" fillId="7" borderId="105" xfId="7" applyNumberFormat="1" applyFont="1" applyFill="1" applyBorder="1" applyAlignment="1">
      <alignment vertical="top"/>
    </xf>
    <xf numFmtId="169" fontId="37" fillId="7" borderId="105" xfId="7" applyNumberFormat="1" applyFont="1" applyFill="1" applyBorder="1" applyAlignment="1">
      <alignment vertical="top"/>
    </xf>
    <xf numFmtId="0" fontId="37" fillId="7" borderId="105" xfId="4" applyFont="1" applyFill="1" applyBorder="1" applyAlignment="1">
      <alignment vertical="top"/>
    </xf>
    <xf numFmtId="0" fontId="37" fillId="17" borderId="105" xfId="4" applyFont="1" applyFill="1" applyBorder="1" applyAlignment="1">
      <alignment vertical="top"/>
    </xf>
    <xf numFmtId="0" fontId="41" fillId="7" borderId="105" xfId="6" applyFont="1" applyFill="1" applyBorder="1" applyAlignment="1">
      <alignment vertical="top"/>
    </xf>
    <xf numFmtId="0" fontId="34" fillId="7" borderId="105" xfId="6" applyFont="1" applyFill="1" applyBorder="1" applyAlignment="1">
      <alignment horizontal="center" vertical="top"/>
    </xf>
    <xf numFmtId="0" fontId="34" fillId="7" borderId="105" xfId="4" applyFont="1" applyFill="1" applyBorder="1" applyAlignment="1">
      <alignment vertical="top"/>
    </xf>
    <xf numFmtId="0" fontId="44" fillId="7" borderId="0" xfId="4" applyFont="1" applyFill="1"/>
    <xf numFmtId="0" fontId="42" fillId="18" borderId="105" xfId="6" applyFont="1" applyFill="1" applyBorder="1" applyAlignment="1">
      <alignment vertical="top"/>
    </xf>
    <xf numFmtId="0" fontId="37" fillId="18" borderId="105" xfId="6" applyFont="1" applyFill="1" applyBorder="1" applyAlignment="1">
      <alignment horizontal="center" vertical="top"/>
    </xf>
    <xf numFmtId="0" fontId="37" fillId="18" borderId="105" xfId="4" applyFont="1" applyFill="1" applyBorder="1" applyAlignment="1">
      <alignment vertical="top"/>
    </xf>
    <xf numFmtId="169" fontId="37" fillId="18" borderId="105" xfId="7" applyNumberFormat="1" applyFont="1" applyFill="1" applyBorder="1" applyAlignment="1">
      <alignment vertical="top"/>
    </xf>
    <xf numFmtId="166" fontId="37" fillId="18" borderId="105" xfId="5" applyFont="1" applyFill="1" applyBorder="1" applyAlignment="1">
      <alignment vertical="top"/>
    </xf>
    <xf numFmtId="0" fontId="45" fillId="16" borderId="105" xfId="6" applyFont="1" applyFill="1" applyBorder="1" applyAlignment="1">
      <alignment vertical="top"/>
    </xf>
    <xf numFmtId="0" fontId="46" fillId="16" borderId="105" xfId="6" applyFont="1" applyFill="1" applyBorder="1" applyAlignment="1">
      <alignment horizontal="center" vertical="top"/>
    </xf>
    <xf numFmtId="0" fontId="46" fillId="16" borderId="105" xfId="4" applyFont="1" applyFill="1" applyBorder="1" applyAlignment="1">
      <alignment vertical="top"/>
    </xf>
    <xf numFmtId="169" fontId="46" fillId="16" borderId="105" xfId="7" applyNumberFormat="1" applyFont="1" applyFill="1" applyBorder="1" applyAlignment="1">
      <alignment vertical="top"/>
    </xf>
    <xf numFmtId="166" fontId="34" fillId="16" borderId="105" xfId="5" applyFont="1" applyFill="1" applyBorder="1" applyAlignment="1">
      <alignment vertical="top"/>
    </xf>
    <xf numFmtId="0" fontId="45" fillId="7" borderId="105" xfId="6" applyFont="1" applyFill="1" applyBorder="1" applyAlignment="1">
      <alignment vertical="top"/>
    </xf>
    <xf numFmtId="0" fontId="46" fillId="7" borderId="105" xfId="6" applyFont="1" applyFill="1" applyBorder="1" applyAlignment="1">
      <alignment horizontal="center" vertical="top"/>
    </xf>
    <xf numFmtId="0" fontId="46" fillId="7" borderId="105" xfId="4" applyFont="1" applyFill="1" applyBorder="1" applyAlignment="1">
      <alignment vertical="top"/>
    </xf>
    <xf numFmtId="0" fontId="41" fillId="17" borderId="105" xfId="6" applyFont="1" applyFill="1" applyBorder="1" applyAlignment="1">
      <alignment vertical="top"/>
    </xf>
    <xf numFmtId="0" fontId="34" fillId="17" borderId="105" xfId="6" applyFont="1" applyFill="1" applyBorder="1" applyAlignment="1">
      <alignment horizontal="center" vertical="top"/>
    </xf>
    <xf numFmtId="0" fontId="34" fillId="17" borderId="105" xfId="4" applyFont="1" applyFill="1" applyBorder="1" applyAlignment="1">
      <alignment vertical="top"/>
    </xf>
    <xf numFmtId="169" fontId="46" fillId="17" borderId="105" xfId="7" applyNumberFormat="1" applyFont="1" applyFill="1" applyBorder="1" applyAlignment="1">
      <alignment vertical="top"/>
    </xf>
    <xf numFmtId="166" fontId="34" fillId="17" borderId="105" xfId="5" applyFont="1" applyFill="1" applyBorder="1" applyAlignment="1">
      <alignment vertical="top"/>
    </xf>
    <xf numFmtId="0" fontId="37" fillId="7" borderId="105" xfId="4" applyFont="1" applyFill="1" applyBorder="1" applyAlignment="1">
      <alignment vertical="top" wrapText="1"/>
    </xf>
    <xf numFmtId="0" fontId="41" fillId="16" borderId="105" xfId="6" applyFont="1" applyFill="1" applyBorder="1"/>
    <xf numFmtId="0" fontId="34" fillId="16" borderId="105" xfId="6" applyFont="1" applyFill="1" applyBorder="1" applyAlignment="1">
      <alignment horizontal="center" vertical="top"/>
    </xf>
    <xf numFmtId="0" fontId="34" fillId="16" borderId="105" xfId="4" applyFont="1" applyFill="1" applyBorder="1"/>
    <xf numFmtId="169" fontId="34" fillId="16" borderId="105" xfId="7" applyNumberFormat="1" applyFont="1" applyFill="1" applyBorder="1" applyAlignment="1">
      <alignment vertical="top"/>
    </xf>
    <xf numFmtId="0" fontId="42" fillId="17" borderId="105" xfId="6" applyFont="1" applyFill="1" applyBorder="1"/>
    <xf numFmtId="0" fontId="37" fillId="17" borderId="105" xfId="4" applyFont="1" applyFill="1" applyBorder="1"/>
    <xf numFmtId="0" fontId="42" fillId="7" borderId="105" xfId="6" applyFont="1" applyFill="1" applyBorder="1"/>
    <xf numFmtId="0" fontId="37" fillId="7" borderId="105" xfId="4" applyFont="1" applyFill="1" applyBorder="1"/>
    <xf numFmtId="0" fontId="41" fillId="16" borderId="105" xfId="6" applyFont="1" applyFill="1" applyBorder="1" applyAlignment="1">
      <alignment vertical="top"/>
    </xf>
    <xf numFmtId="0" fontId="34" fillId="16" borderId="105" xfId="4" applyFont="1" applyFill="1" applyBorder="1" applyAlignment="1">
      <alignment vertical="top"/>
    </xf>
    <xf numFmtId="10" fontId="44" fillId="7" borderId="0" xfId="8" applyNumberFormat="1" applyFont="1" applyFill="1"/>
    <xf numFmtId="10" fontId="28" fillId="7" borderId="0" xfId="8" applyNumberFormat="1" applyFont="1" applyFill="1"/>
    <xf numFmtId="0" fontId="41" fillId="16" borderId="105" xfId="6" applyFont="1" applyFill="1" applyBorder="1" applyAlignment="1"/>
    <xf numFmtId="0" fontId="34" fillId="16" borderId="105" xfId="6" applyFont="1" applyFill="1" applyBorder="1" applyAlignment="1">
      <alignment horizontal="center"/>
    </xf>
    <xf numFmtId="0" fontId="42" fillId="7" borderId="106" xfId="6" applyFont="1" applyFill="1" applyBorder="1"/>
    <xf numFmtId="0" fontId="37" fillId="7" borderId="106" xfId="6" applyFont="1" applyFill="1" applyBorder="1" applyAlignment="1">
      <alignment horizontal="center" vertical="top"/>
    </xf>
    <xf numFmtId="0" fontId="37" fillId="7" borderId="106" xfId="4" applyFont="1" applyFill="1" applyBorder="1"/>
    <xf numFmtId="169" fontId="37" fillId="7" borderId="106" xfId="7" applyNumberFormat="1" applyFont="1" applyFill="1" applyBorder="1" applyAlignment="1">
      <alignment vertical="top"/>
    </xf>
    <xf numFmtId="0" fontId="41" fillId="7" borderId="105" xfId="6" applyFont="1" applyFill="1" applyBorder="1"/>
    <xf numFmtId="0" fontId="34" fillId="7" borderId="105" xfId="4" applyFont="1" applyFill="1" applyBorder="1"/>
    <xf numFmtId="0" fontId="37" fillId="16" borderId="105" xfId="6" applyFont="1" applyFill="1" applyBorder="1" applyAlignment="1">
      <alignment horizontal="center" vertical="top"/>
    </xf>
    <xf numFmtId="0" fontId="34" fillId="16" borderId="105" xfId="4" applyFont="1" applyFill="1" applyBorder="1" applyAlignment="1">
      <alignment wrapText="1"/>
    </xf>
    <xf numFmtId="0" fontId="37" fillId="7" borderId="105" xfId="4" applyFont="1" applyFill="1" applyBorder="1" applyAlignment="1">
      <alignment wrapText="1"/>
    </xf>
    <xf numFmtId="0" fontId="37" fillId="7" borderId="105" xfId="6" applyFont="1" applyFill="1" applyBorder="1" applyAlignment="1">
      <alignment vertical="top" wrapText="1"/>
    </xf>
    <xf numFmtId="0" fontId="34" fillId="7" borderId="105" xfId="6" applyFont="1" applyFill="1" applyBorder="1" applyAlignment="1">
      <alignment vertical="top"/>
    </xf>
    <xf numFmtId="0" fontId="34" fillId="16" borderId="105" xfId="6" applyFont="1" applyFill="1" applyBorder="1" applyAlignment="1">
      <alignment vertical="top"/>
    </xf>
    <xf numFmtId="0" fontId="37" fillId="17" borderId="105" xfId="6" applyFont="1" applyFill="1" applyBorder="1" applyAlignment="1">
      <alignment vertical="top" wrapText="1"/>
    </xf>
    <xf numFmtId="0" fontId="42" fillId="7" borderId="106" xfId="6" applyFont="1" applyFill="1" applyBorder="1" applyAlignment="1">
      <alignment vertical="top"/>
    </xf>
    <xf numFmtId="0" fontId="37" fillId="7" borderId="106" xfId="6" quotePrefix="1" applyNumberFormat="1" applyFont="1" applyFill="1" applyBorder="1" applyAlignment="1">
      <alignment horizontal="center" vertical="top"/>
    </xf>
    <xf numFmtId="0" fontId="37" fillId="7" borderId="106" xfId="6" applyFont="1" applyFill="1" applyBorder="1" applyAlignment="1">
      <alignment vertical="top" wrapText="1"/>
    </xf>
    <xf numFmtId="0" fontId="45" fillId="16" borderId="105" xfId="6" applyFont="1" applyFill="1" applyBorder="1"/>
    <xf numFmtId="0" fontId="46" fillId="16" borderId="105" xfId="6" applyFont="1" applyFill="1" applyBorder="1" applyAlignment="1">
      <alignment vertical="top"/>
    </xf>
    <xf numFmtId="0" fontId="47" fillId="17" borderId="105" xfId="6" applyFont="1" applyFill="1" applyBorder="1"/>
    <xf numFmtId="0" fontId="48" fillId="17" borderId="105" xfId="6" applyFont="1" applyFill="1" applyBorder="1" applyAlignment="1">
      <alignment horizontal="center" vertical="top"/>
    </xf>
    <xf numFmtId="0" fontId="46" fillId="17" borderId="105" xfId="6" applyFont="1" applyFill="1" applyBorder="1" applyAlignment="1">
      <alignment horizontal="center" vertical="top"/>
    </xf>
    <xf numFmtId="0" fontId="48" fillId="17" borderId="105" xfId="6" applyFont="1" applyFill="1" applyBorder="1" applyAlignment="1">
      <alignment vertical="top"/>
    </xf>
    <xf numFmtId="0" fontId="47" fillId="7" borderId="105" xfId="6" applyFont="1" applyFill="1" applyBorder="1"/>
    <xf numFmtId="0" fontId="48" fillId="7" borderId="105" xfId="6" applyFont="1" applyFill="1" applyBorder="1" applyAlignment="1">
      <alignment horizontal="center" vertical="top"/>
    </xf>
    <xf numFmtId="0" fontId="48" fillId="7" borderId="105" xfId="6" applyFont="1" applyFill="1" applyBorder="1" applyAlignment="1">
      <alignment vertical="top"/>
    </xf>
    <xf numFmtId="0" fontId="45" fillId="7" borderId="105" xfId="6" applyFont="1" applyFill="1" applyBorder="1"/>
    <xf numFmtId="0" fontId="46" fillId="7" borderId="105" xfId="6" applyFont="1" applyFill="1" applyBorder="1" applyAlignment="1">
      <alignment vertical="top"/>
    </xf>
    <xf numFmtId="0" fontId="48" fillId="16" borderId="105" xfId="6" applyFont="1" applyFill="1" applyBorder="1" applyAlignment="1">
      <alignment horizontal="center" vertical="top"/>
    </xf>
    <xf numFmtId="169" fontId="48" fillId="7" borderId="105" xfId="7" applyNumberFormat="1" applyFont="1" applyFill="1" applyBorder="1" applyAlignment="1">
      <alignment vertical="top"/>
    </xf>
    <xf numFmtId="0" fontId="48" fillId="7" borderId="105" xfId="6" applyFont="1" applyFill="1" applyBorder="1" applyAlignment="1">
      <alignment vertical="top" wrapText="1"/>
    </xf>
    <xf numFmtId="0" fontId="48" fillId="7" borderId="105" xfId="6" quotePrefix="1" applyNumberFormat="1" applyFont="1" applyFill="1" applyBorder="1" applyAlignment="1">
      <alignment horizontal="center" vertical="top"/>
    </xf>
    <xf numFmtId="0" fontId="46" fillId="16" borderId="105" xfId="6" applyFont="1" applyFill="1" applyBorder="1" applyAlignment="1">
      <alignment vertical="top" wrapText="1"/>
    </xf>
    <xf numFmtId="166" fontId="46" fillId="16" borderId="105" xfId="5" applyFont="1" applyFill="1" applyBorder="1" applyAlignment="1">
      <alignment vertical="top"/>
    </xf>
    <xf numFmtId="169" fontId="48" fillId="17" borderId="105" xfId="7" applyNumberFormat="1" applyFont="1" applyFill="1" applyBorder="1" applyAlignment="1">
      <alignment vertical="top"/>
    </xf>
    <xf numFmtId="166" fontId="48" fillId="17" borderId="105" xfId="5" applyFont="1" applyFill="1" applyBorder="1" applyAlignment="1">
      <alignment vertical="top"/>
    </xf>
    <xf numFmtId="0" fontId="47" fillId="7" borderId="105" xfId="6" applyFont="1" applyFill="1" applyBorder="1" applyAlignment="1">
      <alignment vertical="top"/>
    </xf>
    <xf numFmtId="0" fontId="46" fillId="16" borderId="105" xfId="4" applyFont="1" applyFill="1" applyBorder="1" applyAlignment="1">
      <alignment vertical="top" wrapText="1"/>
    </xf>
    <xf numFmtId="0" fontId="45" fillId="18" borderId="105" xfId="6" applyFont="1" applyFill="1" applyBorder="1" applyAlignment="1">
      <alignment vertical="top"/>
    </xf>
    <xf numFmtId="0" fontId="46" fillId="18" borderId="105" xfId="6" applyFont="1" applyFill="1" applyBorder="1" applyAlignment="1">
      <alignment horizontal="center" vertical="top"/>
    </xf>
    <xf numFmtId="0" fontId="46" fillId="18" borderId="105" xfId="4" applyFont="1" applyFill="1" applyBorder="1" applyAlignment="1">
      <alignment vertical="top" wrapText="1"/>
    </xf>
    <xf numFmtId="169" fontId="46" fillId="18" borderId="105" xfId="7" applyNumberFormat="1" applyFont="1" applyFill="1" applyBorder="1" applyAlignment="1">
      <alignment vertical="top"/>
    </xf>
    <xf numFmtId="166" fontId="46" fillId="18" borderId="105" xfId="5" applyFont="1" applyFill="1" applyBorder="1" applyAlignment="1">
      <alignment vertical="top"/>
    </xf>
    <xf numFmtId="0" fontId="48" fillId="7" borderId="105" xfId="4" applyFont="1" applyFill="1" applyBorder="1" applyAlignment="1">
      <alignment vertical="top" wrapText="1"/>
    </xf>
    <xf numFmtId="0" fontId="45" fillId="18" borderId="105" xfId="6" applyFont="1" applyFill="1" applyBorder="1"/>
    <xf numFmtId="0" fontId="48" fillId="18" borderId="105" xfId="6" applyFont="1" applyFill="1" applyBorder="1" applyAlignment="1">
      <alignment horizontal="center" vertical="top"/>
    </xf>
    <xf numFmtId="166" fontId="46" fillId="18" borderId="106" xfId="5" applyFont="1" applyFill="1" applyBorder="1" applyAlignment="1">
      <alignment vertical="top"/>
    </xf>
    <xf numFmtId="0" fontId="45" fillId="19" borderId="105" xfId="6" applyFont="1" applyFill="1" applyBorder="1"/>
    <xf numFmtId="0" fontId="46" fillId="19" borderId="105" xfId="6" applyFont="1" applyFill="1" applyBorder="1" applyAlignment="1">
      <alignment horizontal="center" vertical="top"/>
    </xf>
    <xf numFmtId="0" fontId="48" fillId="19" borderId="105" xfId="6" applyFont="1" applyFill="1" applyBorder="1" applyAlignment="1">
      <alignment horizontal="center" vertical="top"/>
    </xf>
    <xf numFmtId="0" fontId="46" fillId="19" borderId="105" xfId="4" applyFont="1" applyFill="1" applyBorder="1" applyAlignment="1">
      <alignment vertical="top" wrapText="1"/>
    </xf>
    <xf numFmtId="169" fontId="46" fillId="19" borderId="105" xfId="7" applyNumberFormat="1" applyFont="1" applyFill="1" applyBorder="1" applyAlignment="1">
      <alignment vertical="top"/>
    </xf>
    <xf numFmtId="166" fontId="46" fillId="19" borderId="105" xfId="5" applyFont="1" applyFill="1" applyBorder="1" applyAlignment="1">
      <alignment vertical="top"/>
    </xf>
    <xf numFmtId="0" fontId="48" fillId="17" borderId="105" xfId="4" applyFont="1" applyFill="1" applyBorder="1" applyAlignment="1">
      <alignment vertical="top" wrapText="1"/>
    </xf>
    <xf numFmtId="166" fontId="48" fillId="20" borderId="105" xfId="5" applyFont="1" applyFill="1" applyBorder="1" applyAlignment="1">
      <alignment vertical="top"/>
    </xf>
    <xf numFmtId="0" fontId="47" fillId="17" borderId="105" xfId="6" applyFont="1" applyFill="1" applyBorder="1" applyAlignment="1">
      <alignment vertical="top"/>
    </xf>
    <xf numFmtId="0" fontId="46" fillId="7" borderId="105" xfId="4" applyFont="1" applyFill="1" applyBorder="1" applyAlignment="1">
      <alignment vertical="top" wrapText="1"/>
    </xf>
    <xf numFmtId="169" fontId="34" fillId="7" borderId="105" xfId="7" applyNumberFormat="1" applyFont="1" applyFill="1" applyBorder="1" applyAlignment="1">
      <alignment vertical="top"/>
    </xf>
    <xf numFmtId="0" fontId="45" fillId="17" borderId="105" xfId="6" applyFont="1" applyFill="1" applyBorder="1"/>
    <xf numFmtId="0" fontId="46" fillId="17" borderId="105" xfId="4" applyFont="1" applyFill="1" applyBorder="1" applyAlignment="1">
      <alignment vertical="top" wrapText="1"/>
    </xf>
    <xf numFmtId="166" fontId="46" fillId="17" borderId="105" xfId="5" applyFont="1" applyFill="1" applyBorder="1" applyAlignment="1">
      <alignment vertical="top"/>
    </xf>
    <xf numFmtId="0" fontId="47" fillId="7" borderId="106" xfId="6" applyFont="1" applyFill="1" applyBorder="1"/>
    <xf numFmtId="0" fontId="48" fillId="7" borderId="106" xfId="6" applyFont="1" applyFill="1" applyBorder="1" applyAlignment="1">
      <alignment horizontal="center" vertical="top"/>
    </xf>
    <xf numFmtId="0" fontId="46" fillId="7" borderId="106" xfId="6" applyFont="1" applyFill="1" applyBorder="1" applyAlignment="1">
      <alignment horizontal="center" vertical="top"/>
    </xf>
    <xf numFmtId="0" fontId="48" fillId="7" borderId="106" xfId="4" applyFont="1" applyFill="1" applyBorder="1" applyAlignment="1">
      <alignment vertical="top" wrapText="1"/>
    </xf>
    <xf numFmtId="0" fontId="45" fillId="17" borderId="105" xfId="6" applyFont="1" applyFill="1" applyBorder="1" applyAlignment="1">
      <alignment vertical="top"/>
    </xf>
    <xf numFmtId="0" fontId="47" fillId="7" borderId="106" xfId="6" applyFont="1" applyFill="1" applyBorder="1" applyAlignment="1">
      <alignment vertical="top"/>
    </xf>
    <xf numFmtId="166" fontId="37" fillId="7" borderId="106" xfId="5" applyFont="1" applyFill="1" applyBorder="1"/>
    <xf numFmtId="0" fontId="47" fillId="19" borderId="59" xfId="6" applyFont="1" applyFill="1" applyBorder="1"/>
    <xf numFmtId="169" fontId="46" fillId="19" borderId="59" xfId="7" applyNumberFormat="1" applyFont="1" applyFill="1" applyBorder="1" applyAlignment="1">
      <alignment vertical="top"/>
    </xf>
    <xf numFmtId="166" fontId="46" fillId="19" borderId="59" xfId="5" applyFont="1" applyFill="1" applyBorder="1" applyAlignment="1">
      <alignment vertical="top"/>
    </xf>
    <xf numFmtId="169" fontId="28" fillId="7" borderId="0" xfId="4" applyNumberFormat="1" applyFill="1"/>
    <xf numFmtId="170" fontId="29" fillId="7" borderId="0" xfId="4" applyNumberFormat="1" applyFont="1" applyFill="1"/>
    <xf numFmtId="169" fontId="29" fillId="7" borderId="0" xfId="4" applyNumberFormat="1" applyFont="1" applyFill="1"/>
    <xf numFmtId="4" fontId="29" fillId="7" borderId="0" xfId="4" applyNumberFormat="1" applyFont="1" applyFill="1"/>
    <xf numFmtId="0" fontId="51" fillId="7" borderId="0" xfId="4" applyFont="1" applyFill="1"/>
    <xf numFmtId="166" fontId="51" fillId="7" borderId="0" xfId="5" applyFont="1" applyFill="1"/>
    <xf numFmtId="0" fontId="49" fillId="7" borderId="0" xfId="4" applyFont="1" applyFill="1"/>
    <xf numFmtId="0" fontId="49" fillId="7" borderId="0" xfId="4" applyFont="1" applyFill="1" applyBorder="1"/>
    <xf numFmtId="166" fontId="52" fillId="7" borderId="0" xfId="5" applyFont="1" applyFill="1"/>
    <xf numFmtId="0" fontId="52" fillId="7" borderId="0" xfId="4" applyFont="1" applyFill="1"/>
    <xf numFmtId="0" fontId="53" fillId="7" borderId="0" xfId="4" applyFont="1" applyFill="1" applyAlignment="1">
      <alignment horizontal="center" vertical="center"/>
    </xf>
    <xf numFmtId="165" fontId="2" fillId="0" borderId="0" xfId="0" applyNumberFormat="1" applyFont="1" applyFill="1"/>
    <xf numFmtId="171" fontId="2" fillId="0" borderId="0" xfId="0" applyNumberFormat="1" applyFont="1" applyFill="1"/>
    <xf numFmtId="9" fontId="2" fillId="0" borderId="0" xfId="2" applyFont="1" applyFill="1"/>
    <xf numFmtId="0" fontId="34" fillId="7" borderId="0" xfId="4" applyFont="1" applyFill="1" applyAlignment="1">
      <alignment horizontal="center"/>
    </xf>
    <xf numFmtId="3" fontId="4" fillId="7" borderId="17" xfId="0" applyNumberFormat="1" applyFont="1" applyFill="1" applyBorder="1" applyAlignment="1">
      <alignment horizontal="center" vertical="center" wrapText="1"/>
    </xf>
    <xf numFmtId="3" fontId="9" fillId="7" borderId="13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vertical="center" wrapText="1"/>
    </xf>
    <xf numFmtId="3" fontId="9" fillId="7" borderId="21" xfId="0" applyNumberFormat="1" applyFont="1" applyFill="1" applyBorder="1" applyAlignment="1">
      <alignment horizontal="center" vertical="center" wrapText="1"/>
    </xf>
    <xf numFmtId="3" fontId="9" fillId="7" borderId="16" xfId="0" applyNumberFormat="1" applyFont="1" applyFill="1" applyBorder="1" applyAlignment="1">
      <alignment horizontal="center" wrapText="1"/>
    </xf>
    <xf numFmtId="3" fontId="4" fillId="7" borderId="16" xfId="0" applyNumberFormat="1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vertical="center" wrapText="1"/>
    </xf>
    <xf numFmtId="3" fontId="4" fillId="7" borderId="103" xfId="0" applyNumberFormat="1" applyFont="1" applyFill="1" applyBorder="1" applyAlignment="1">
      <alignment horizontal="center" vertical="center" wrapText="1"/>
    </xf>
    <xf numFmtId="43" fontId="28" fillId="7" borderId="0" xfId="1" applyFont="1" applyFill="1"/>
    <xf numFmtId="43" fontId="51" fillId="7" borderId="0" xfId="1" applyFont="1" applyFill="1"/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8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3" fontId="8" fillId="3" borderId="9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8" fillId="3" borderId="8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5" fontId="27" fillId="0" borderId="0" xfId="3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4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9" fillId="7" borderId="31" xfId="0" applyNumberFormat="1" applyFont="1" applyFill="1" applyBorder="1" applyAlignment="1">
      <alignment horizontal="center" vertical="center" wrapText="1"/>
    </xf>
    <xf numFmtId="4" fontId="4" fillId="7" borderId="3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43" fontId="9" fillId="0" borderId="0" xfId="1" applyFont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4" fillId="7" borderId="16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3" fontId="11" fillId="7" borderId="0" xfId="0" applyNumberFormat="1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165" fontId="17" fillId="2" borderId="0" xfId="3" applyNumberFormat="1" applyFont="1" applyFill="1" applyAlignment="1">
      <alignment horizontal="center"/>
    </xf>
    <xf numFmtId="3" fontId="4" fillId="0" borderId="59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3" fontId="4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67" fontId="11" fillId="0" borderId="13" xfId="1" applyNumberFormat="1" applyFont="1" applyBorder="1" applyAlignment="1">
      <alignment horizontal="center" vertical="center" wrapText="1"/>
    </xf>
    <xf numFmtId="3" fontId="19" fillId="10" borderId="13" xfId="0" applyNumberFormat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top" wrapText="1"/>
    </xf>
    <xf numFmtId="0" fontId="2" fillId="0" borderId="102" xfId="0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14" xfId="0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 vertical="center" wrapText="1"/>
    </xf>
    <xf numFmtId="166" fontId="9" fillId="0" borderId="128" xfId="0" applyNumberFormat="1" applyFont="1" applyBorder="1" applyAlignment="1">
      <alignment horizontal="center" vertical="center"/>
    </xf>
    <xf numFmtId="4" fontId="4" fillId="0" borderId="103" xfId="0" applyNumberFormat="1" applyFont="1" applyFill="1" applyBorder="1" applyAlignment="1">
      <alignment horizontal="center" vertical="center" wrapText="1"/>
    </xf>
    <xf numFmtId="0" fontId="9" fillId="0" borderId="128" xfId="0" applyFont="1" applyBorder="1"/>
    <xf numFmtId="0" fontId="4" fillId="0" borderId="138" xfId="0" applyFont="1" applyBorder="1" applyAlignment="1">
      <alignment horizontal="left" vertical="center" wrapText="1"/>
    </xf>
    <xf numFmtId="0" fontId="2" fillId="0" borderId="121" xfId="0" applyFont="1" applyBorder="1"/>
    <xf numFmtId="4" fontId="4" fillId="0" borderId="17" xfId="0" applyNumberFormat="1" applyFont="1" applyBorder="1" applyAlignment="1">
      <alignment vertical="center" wrapText="1"/>
    </xf>
    <xf numFmtId="4" fontId="4" fillId="0" borderId="43" xfId="0" applyNumberFormat="1" applyFont="1" applyBorder="1" applyAlignment="1">
      <alignment vertical="center" wrapText="1"/>
    </xf>
    <xf numFmtId="4" fontId="4" fillId="0" borderId="135" xfId="0" applyNumberFormat="1" applyFont="1" applyBorder="1" applyAlignment="1">
      <alignment vertical="center" wrapText="1"/>
    </xf>
    <xf numFmtId="4" fontId="4" fillId="0" borderId="139" xfId="0" applyNumberFormat="1" applyFont="1" applyBorder="1" applyAlignment="1">
      <alignment horizontal="center" vertical="center" wrapText="1"/>
    </xf>
    <xf numFmtId="3" fontId="4" fillId="7" borderId="43" xfId="0" applyNumberFormat="1" applyFont="1" applyFill="1" applyBorder="1" applyAlignment="1">
      <alignment horizontal="center" vertical="center" wrapText="1"/>
    </xf>
    <xf numFmtId="3" fontId="4" fillId="7" borderId="132" xfId="0" applyNumberFormat="1" applyFont="1" applyFill="1" applyBorder="1" applyAlignment="1">
      <alignment horizontal="center" vertical="center" wrapText="1"/>
    </xf>
    <xf numFmtId="3" fontId="4" fillId="7" borderId="135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03" xfId="0" applyNumberFormat="1" applyFont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wrapText="1"/>
    </xf>
    <xf numFmtId="3" fontId="4" fillId="0" borderId="103" xfId="0" applyNumberFormat="1" applyFont="1" applyFill="1" applyBorder="1" applyAlignment="1">
      <alignment horizontal="center" wrapText="1"/>
    </xf>
    <xf numFmtId="3" fontId="4" fillId="0" borderId="135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2" fillId="0" borderId="125" xfId="0" applyFont="1" applyBorder="1" applyAlignment="1">
      <alignment horizontal="center"/>
    </xf>
    <xf numFmtId="0" fontId="9" fillId="0" borderId="125" xfId="0" applyFont="1" applyFill="1" applyBorder="1" applyAlignment="1">
      <alignment horizontal="center" vertical="center"/>
    </xf>
    <xf numFmtId="3" fontId="4" fillId="7" borderId="125" xfId="0" applyNumberFormat="1" applyFont="1" applyFill="1" applyBorder="1" applyAlignment="1">
      <alignment horizontal="center" vertical="center" wrapText="1"/>
    </xf>
    <xf numFmtId="4" fontId="4" fillId="0" borderId="125" xfId="0" applyNumberFormat="1" applyFont="1" applyFill="1" applyBorder="1" applyAlignment="1">
      <alignment horizontal="center" vertical="center" wrapText="1"/>
    </xf>
    <xf numFmtId="3" fontId="4" fillId="0" borderId="125" xfId="0" applyNumberFormat="1" applyFont="1" applyFill="1" applyBorder="1" applyAlignment="1">
      <alignment horizontal="center" vertical="center" wrapText="1"/>
    </xf>
    <xf numFmtId="3" fontId="9" fillId="0" borderId="125" xfId="0" applyNumberFormat="1" applyFont="1" applyFill="1" applyBorder="1" applyAlignment="1">
      <alignment horizontal="center" vertical="center" wrapText="1"/>
    </xf>
    <xf numFmtId="3" fontId="9" fillId="7" borderId="125" xfId="0" applyNumberFormat="1" applyFont="1" applyFill="1" applyBorder="1" applyAlignment="1">
      <alignment horizontal="center" vertical="center" wrapText="1"/>
    </xf>
    <xf numFmtId="4" fontId="9" fillId="0" borderId="125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9" fillId="0" borderId="141" xfId="0" applyFont="1" applyFill="1" applyBorder="1" applyAlignment="1">
      <alignment horizontal="center" vertical="center"/>
    </xf>
    <xf numFmtId="3" fontId="9" fillId="0" borderId="141" xfId="0" applyNumberFormat="1" applyFont="1" applyFill="1" applyBorder="1" applyAlignment="1">
      <alignment horizontal="center" vertical="center" wrapText="1"/>
    </xf>
    <xf numFmtId="3" fontId="9" fillId="7" borderId="141" xfId="0" applyNumberFormat="1" applyFont="1" applyFill="1" applyBorder="1" applyAlignment="1">
      <alignment horizontal="center" vertical="center" wrapText="1"/>
    </xf>
    <xf numFmtId="4" fontId="9" fillId="0" borderId="141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54" fillId="2" borderId="0" xfId="0" applyFont="1" applyFill="1" applyBorder="1"/>
    <xf numFmtId="0" fontId="55" fillId="2" borderId="0" xfId="0" applyFont="1" applyFill="1"/>
    <xf numFmtId="0" fontId="54" fillId="2" borderId="0" xfId="0" applyFont="1" applyFill="1"/>
    <xf numFmtId="0" fontId="54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44" fontId="54" fillId="2" borderId="0" xfId="0" applyNumberFormat="1" applyFont="1" applyFill="1" applyAlignment="1">
      <alignment horizontal="center"/>
    </xf>
    <xf numFmtId="44" fontId="57" fillId="2" borderId="0" xfId="0" applyNumberFormat="1" applyFont="1" applyFill="1" applyAlignment="1">
      <alignment horizontal="center"/>
    </xf>
    <xf numFmtId="165" fontId="57" fillId="2" borderId="0" xfId="2" applyNumberFormat="1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3" fontId="4" fillId="0" borderId="13" xfId="0" quotePrefix="1" applyNumberFormat="1" applyFont="1" applyBorder="1" applyAlignment="1">
      <alignment horizontal="left" vertical="center" wrapText="1"/>
    </xf>
    <xf numFmtId="165" fontId="60" fillId="0" borderId="0" xfId="3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166" fontId="9" fillId="0" borderId="141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/>
    <xf numFmtId="3" fontId="4" fillId="0" borderId="1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 wrapText="1"/>
    </xf>
    <xf numFmtId="3" fontId="11" fillId="0" borderId="125" xfId="0" applyNumberFormat="1" applyFont="1" applyFill="1" applyBorder="1" applyAlignment="1">
      <alignment vertical="center" wrapText="1"/>
    </xf>
    <xf numFmtId="4" fontId="9" fillId="0" borderId="125" xfId="0" applyNumberFormat="1" applyFont="1" applyFill="1" applyBorder="1" applyAlignment="1">
      <alignment horizontal="center" vertical="center" wrapText="1"/>
    </xf>
    <xf numFmtId="3" fontId="21" fillId="0" borderId="125" xfId="0" applyNumberFormat="1" applyFont="1" applyFill="1" applyBorder="1" applyAlignment="1">
      <alignment vertical="center" wrapText="1"/>
    </xf>
    <xf numFmtId="3" fontId="9" fillId="0" borderId="125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3" fontId="11" fillId="0" borderId="47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9" fillId="0" borderId="140" xfId="0" applyNumberFormat="1" applyFont="1" applyFill="1" applyBorder="1" applyAlignment="1">
      <alignment vertical="center" wrapText="1"/>
    </xf>
    <xf numFmtId="3" fontId="9" fillId="0" borderId="141" xfId="0" applyNumberFormat="1" applyFont="1" applyFill="1" applyBorder="1" applyAlignment="1">
      <alignment vertical="center" wrapText="1"/>
    </xf>
    <xf numFmtId="3" fontId="9" fillId="0" borderId="123" xfId="0" applyNumberFormat="1" applyFont="1" applyFill="1" applyBorder="1" applyAlignment="1">
      <alignment vertical="center" wrapText="1"/>
    </xf>
    <xf numFmtId="4" fontId="9" fillId="0" borderId="125" xfId="0" applyNumberFormat="1" applyFont="1" applyFill="1" applyBorder="1" applyAlignment="1">
      <alignment horizontal="center" vertical="center"/>
    </xf>
    <xf numFmtId="4" fontId="9" fillId="0" borderId="14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top" wrapText="1"/>
    </xf>
    <xf numFmtId="3" fontId="14" fillId="0" borderId="20" xfId="0" applyNumberFormat="1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vertical="top" wrapText="1"/>
    </xf>
    <xf numFmtId="3" fontId="14" fillId="0" borderId="23" xfId="0" applyNumberFormat="1" applyFont="1" applyFill="1" applyBorder="1" applyAlignment="1">
      <alignment vertical="top" wrapText="1"/>
    </xf>
    <xf numFmtId="3" fontId="14" fillId="0" borderId="22" xfId="0" applyNumberFormat="1" applyFont="1" applyFill="1" applyBorder="1" applyAlignment="1">
      <alignment vertical="top" wrapText="1"/>
    </xf>
    <xf numFmtId="3" fontId="14" fillId="0" borderId="25" xfId="0" applyNumberFormat="1" applyFont="1" applyFill="1" applyBorder="1" applyAlignment="1">
      <alignment vertical="top" wrapText="1"/>
    </xf>
    <xf numFmtId="3" fontId="14" fillId="0" borderId="26" xfId="0" applyNumberFormat="1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9" fillId="0" borderId="70" xfId="0" applyNumberFormat="1" applyFont="1" applyBorder="1" applyAlignment="1">
      <alignment vertical="center" wrapText="1"/>
    </xf>
    <xf numFmtId="3" fontId="18" fillId="0" borderId="70" xfId="0" applyNumberFormat="1" applyFont="1" applyBorder="1" applyAlignment="1">
      <alignment vertical="center" wrapText="1"/>
    </xf>
    <xf numFmtId="166" fontId="9" fillId="0" borderId="70" xfId="0" applyNumberFormat="1" applyFont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vertical="center" wrapText="1"/>
    </xf>
    <xf numFmtId="3" fontId="19" fillId="0" borderId="42" xfId="0" applyNumberFormat="1" applyFont="1" applyFill="1" applyBorder="1" applyAlignment="1">
      <alignment vertical="center" wrapText="1"/>
    </xf>
    <xf numFmtId="3" fontId="19" fillId="0" borderId="23" xfId="0" applyNumberFormat="1" applyFont="1" applyFill="1" applyBorder="1" applyAlignment="1">
      <alignment vertical="center" wrapText="1"/>
    </xf>
    <xf numFmtId="3" fontId="19" fillId="0" borderId="22" xfId="0" applyNumberFormat="1" applyFont="1" applyFill="1" applyBorder="1" applyAlignment="1">
      <alignment vertical="center" wrapText="1"/>
    </xf>
    <xf numFmtId="3" fontId="11" fillId="0" borderId="133" xfId="0" applyNumberFormat="1" applyFont="1" applyFill="1" applyBorder="1" applyAlignment="1">
      <alignment vertical="center" wrapText="1"/>
    </xf>
    <xf numFmtId="3" fontId="11" fillId="0" borderId="134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3" fontId="11" fillId="0" borderId="25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top" wrapText="1"/>
    </xf>
    <xf numFmtId="3" fontId="9" fillId="0" borderId="20" xfId="0" applyNumberFormat="1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vertical="top" wrapText="1"/>
    </xf>
    <xf numFmtId="3" fontId="9" fillId="0" borderId="23" xfId="0" applyNumberFormat="1" applyFont="1" applyFill="1" applyBorder="1" applyAlignment="1">
      <alignment vertical="top" wrapText="1"/>
    </xf>
    <xf numFmtId="3" fontId="9" fillId="0" borderId="25" xfId="0" applyNumberFormat="1" applyFont="1" applyFill="1" applyBorder="1" applyAlignment="1">
      <alignment vertical="top" wrapText="1"/>
    </xf>
    <xf numFmtId="3" fontId="9" fillId="0" borderId="26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43" fontId="8" fillId="3" borderId="5" xfId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vertical="top" wrapText="1"/>
    </xf>
    <xf numFmtId="3" fontId="19" fillId="0" borderId="16" xfId="0" applyNumberFormat="1" applyFont="1" applyFill="1" applyBorder="1" applyAlignment="1">
      <alignment vertical="top" wrapText="1"/>
    </xf>
    <xf numFmtId="3" fontId="8" fillId="3" borderId="92" xfId="0" applyNumberFormat="1" applyFont="1" applyFill="1" applyBorder="1" applyAlignment="1">
      <alignment horizontal="center" vertical="center" wrapText="1"/>
    </xf>
    <xf numFmtId="3" fontId="8" fillId="3" borderId="93" xfId="0" applyNumberFormat="1" applyFont="1" applyFill="1" applyBorder="1" applyAlignment="1">
      <alignment horizontal="center" vertical="center" wrapText="1"/>
    </xf>
    <xf numFmtId="3" fontId="8" fillId="3" borderId="94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left" vertical="center" wrapText="1"/>
    </xf>
    <xf numFmtId="3" fontId="4" fillId="0" borderId="42" xfId="0" applyNumberFormat="1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 wrapText="1"/>
    </xf>
    <xf numFmtId="0" fontId="8" fillId="3" borderId="101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3" fontId="8" fillId="3" borderId="98" xfId="0" applyNumberFormat="1" applyFont="1" applyFill="1" applyBorder="1" applyAlignment="1">
      <alignment horizontal="center" vertical="center" wrapText="1"/>
    </xf>
    <xf numFmtId="3" fontId="8" fillId="3" borderId="99" xfId="0" applyNumberFormat="1" applyFont="1" applyFill="1" applyBorder="1" applyAlignment="1">
      <alignment horizontal="center" vertical="center" wrapText="1"/>
    </xf>
    <xf numFmtId="3" fontId="8" fillId="3" borderId="88" xfId="0" applyNumberFormat="1" applyFont="1" applyFill="1" applyBorder="1" applyAlignment="1">
      <alignment horizontal="center" vertical="center" wrapText="1"/>
    </xf>
    <xf numFmtId="3" fontId="8" fillId="3" borderId="89" xfId="0" applyNumberFormat="1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8" fillId="3" borderId="99" xfId="0" applyFont="1" applyFill="1" applyBorder="1" applyAlignment="1">
      <alignment horizontal="center" vertical="center" wrapText="1"/>
    </xf>
    <xf numFmtId="3" fontId="8" fillId="3" borderId="91" xfId="0" applyNumberFormat="1" applyFont="1" applyFill="1" applyBorder="1" applyAlignment="1">
      <alignment horizontal="center" vertical="center" wrapText="1"/>
    </xf>
    <xf numFmtId="3" fontId="8" fillId="3" borderId="97" xfId="0" applyNumberFormat="1" applyFont="1" applyFill="1" applyBorder="1" applyAlignment="1">
      <alignment horizontal="center" vertical="center" wrapText="1"/>
    </xf>
    <xf numFmtId="0" fontId="8" fillId="3" borderId="97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0" fontId="8" fillId="3" borderId="10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3" fontId="4" fillId="0" borderId="133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36" xfId="0" applyNumberFormat="1" applyFont="1" applyFill="1" applyBorder="1" applyAlignment="1">
      <alignment horizontal="left" vertical="center" wrapText="1"/>
    </xf>
    <xf numFmtId="3" fontId="4" fillId="0" borderId="137" xfId="0" applyNumberFormat="1" applyFont="1" applyFill="1" applyBorder="1" applyAlignment="1">
      <alignment horizontal="left" vertical="center" wrapText="1"/>
    </xf>
    <xf numFmtId="4" fontId="4" fillId="0" borderId="132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left" vertical="center" wrapText="1"/>
    </xf>
    <xf numFmtId="4" fontId="4" fillId="0" borderId="132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3" fontId="4" fillId="0" borderId="103" xfId="0" applyNumberFormat="1" applyFont="1" applyFill="1" applyBorder="1" applyAlignment="1">
      <alignment horizontal="left" vertical="center" wrapText="1"/>
    </xf>
    <xf numFmtId="4" fontId="4" fillId="0" borderId="10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70" xfId="0" applyNumberFormat="1" applyFont="1" applyFill="1" applyBorder="1" applyAlignment="1">
      <alignment horizontal="left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left" vertical="center" wrapText="1"/>
    </xf>
    <xf numFmtId="3" fontId="4" fillId="0" borderId="53" xfId="0" applyNumberFormat="1" applyFont="1" applyFill="1" applyBorder="1" applyAlignment="1">
      <alignment horizontal="left" vertical="center" wrapText="1"/>
    </xf>
    <xf numFmtId="3" fontId="4" fillId="0" borderId="54" xfId="0" applyNumberFormat="1" applyFont="1" applyFill="1" applyBorder="1" applyAlignment="1">
      <alignment horizontal="left" vertical="center" wrapText="1"/>
    </xf>
    <xf numFmtId="3" fontId="4" fillId="0" borderId="55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4" fillId="0" borderId="86" xfId="0" applyNumberFormat="1" applyFont="1" applyFill="1" applyBorder="1" applyAlignment="1">
      <alignment horizontal="center" vertical="center" wrapText="1"/>
    </xf>
    <xf numFmtId="3" fontId="8" fillId="3" borderId="90" xfId="0" applyNumberFormat="1" applyFont="1" applyFill="1" applyBorder="1" applyAlignment="1">
      <alignment horizontal="center" vertical="center" wrapText="1"/>
    </xf>
    <xf numFmtId="3" fontId="8" fillId="3" borderId="96" xfId="0" applyNumberFormat="1" applyFont="1" applyFill="1" applyBorder="1" applyAlignment="1">
      <alignment horizontal="center" vertical="center" wrapText="1"/>
    </xf>
    <xf numFmtId="3" fontId="8" fillId="3" borderId="95" xfId="0" applyNumberFormat="1" applyFont="1" applyFill="1" applyBorder="1" applyAlignment="1">
      <alignment horizontal="center" vertical="center" wrapText="1"/>
    </xf>
    <xf numFmtId="43" fontId="8" fillId="7" borderId="5" xfId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4" fillId="0" borderId="83" xfId="0" applyNumberFormat="1" applyFont="1" applyFill="1" applyBorder="1" applyAlignment="1">
      <alignment horizontal="left" vertical="center" wrapText="1"/>
    </xf>
    <xf numFmtId="3" fontId="4" fillId="0" borderId="84" xfId="0" applyNumberFormat="1" applyFont="1" applyFill="1" applyBorder="1" applyAlignment="1">
      <alignment horizontal="left" vertical="center" wrapText="1"/>
    </xf>
    <xf numFmtId="4" fontId="4" fillId="0" borderId="85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left" vertical="center" wrapText="1"/>
    </xf>
    <xf numFmtId="3" fontId="4" fillId="0" borderId="70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3" fontId="4" fillId="0" borderId="52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 wrapText="1"/>
    </xf>
    <xf numFmtId="3" fontId="4" fillId="0" borderId="55" xfId="0" applyNumberFormat="1" applyFont="1" applyFill="1" applyBorder="1" applyAlignment="1">
      <alignment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3" fontId="8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vertical="center" wrapText="1"/>
    </xf>
    <xf numFmtId="3" fontId="4" fillId="0" borderId="51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 wrapText="1"/>
    </xf>
    <xf numFmtId="3" fontId="4" fillId="0" borderId="67" xfId="0" applyNumberFormat="1" applyFont="1" applyFill="1" applyBorder="1" applyAlignment="1">
      <alignment vertical="center" wrapText="1"/>
    </xf>
    <xf numFmtId="4" fontId="4" fillId="0" borderId="82" xfId="0" applyNumberFormat="1" applyFont="1" applyFill="1" applyBorder="1" applyAlignment="1">
      <alignment horizontal="center" vertical="center" wrapText="1"/>
    </xf>
    <xf numFmtId="4" fontId="4" fillId="0" borderId="131" xfId="0" applyNumberFormat="1" applyFont="1" applyFill="1" applyBorder="1" applyAlignment="1">
      <alignment horizontal="center" vertical="center" wrapText="1"/>
    </xf>
    <xf numFmtId="3" fontId="4" fillId="0" borderId="80" xfId="0" applyNumberFormat="1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vertical="center" wrapText="1"/>
    </xf>
    <xf numFmtId="3" fontId="9" fillId="0" borderId="51" xfId="0" applyNumberFormat="1" applyFont="1" applyFill="1" applyBorder="1" applyAlignment="1">
      <alignment vertical="center" wrapText="1"/>
    </xf>
    <xf numFmtId="3" fontId="9" fillId="0" borderId="52" xfId="0" applyNumberFormat="1" applyFont="1" applyFill="1" applyBorder="1" applyAlignment="1">
      <alignment vertical="center" wrapText="1"/>
    </xf>
    <xf numFmtId="3" fontId="9" fillId="0" borderId="53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3" fontId="8" fillId="3" borderId="63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8" fillId="3" borderId="72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left" vertical="center" wrapText="1"/>
    </xf>
    <xf numFmtId="3" fontId="14" fillId="0" borderId="20" xfId="0" applyNumberFormat="1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22" xfId="0" applyNumberFormat="1" applyFont="1" applyFill="1" applyBorder="1" applyAlignment="1">
      <alignment horizontal="left" vertical="center" wrapText="1"/>
    </xf>
    <xf numFmtId="3" fontId="14" fillId="0" borderId="25" xfId="0" applyNumberFormat="1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left" vertical="center" wrapText="1"/>
    </xf>
    <xf numFmtId="3" fontId="4" fillId="0" borderId="80" xfId="0" applyNumberFormat="1" applyFont="1" applyFill="1" applyBorder="1" applyAlignment="1">
      <alignment horizontal="left" vertical="center" wrapText="1"/>
    </xf>
    <xf numFmtId="3" fontId="4" fillId="0" borderId="81" xfId="0" applyNumberFormat="1" applyFont="1" applyFill="1" applyBorder="1" applyAlignment="1">
      <alignment horizontal="left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143" xfId="0" applyFont="1" applyFill="1" applyBorder="1" applyAlignment="1">
      <alignment horizontal="left" vertical="center" wrapText="1"/>
    </xf>
    <xf numFmtId="0" fontId="11" fillId="0" borderId="142" xfId="0" applyFont="1" applyFill="1" applyBorder="1" applyAlignment="1">
      <alignment horizontal="left" vertical="center" wrapText="1"/>
    </xf>
    <xf numFmtId="3" fontId="8" fillId="3" borderId="62" xfId="0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122" xfId="0" applyNumberFormat="1" applyFont="1" applyFill="1" applyBorder="1" applyAlignment="1">
      <alignment horizontal="center" vertical="center" wrapText="1"/>
    </xf>
    <xf numFmtId="4" fontId="4" fillId="0" borderId="130" xfId="0" applyNumberFormat="1" applyFont="1" applyFill="1" applyBorder="1" applyAlignment="1">
      <alignment horizontal="center" vertical="center" wrapText="1"/>
    </xf>
    <xf numFmtId="4" fontId="4" fillId="0" borderId="129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 wrapText="1"/>
    </xf>
    <xf numFmtId="43" fontId="8" fillId="3" borderId="15" xfId="1" applyFont="1" applyFill="1" applyBorder="1" applyAlignment="1">
      <alignment horizontal="center" vertical="center" wrapText="1"/>
    </xf>
    <xf numFmtId="43" fontId="8" fillId="3" borderId="34" xfId="1" applyFont="1" applyFill="1" applyBorder="1" applyAlignment="1">
      <alignment horizontal="center" vertical="center" wrapText="1"/>
    </xf>
    <xf numFmtId="43" fontId="8" fillId="3" borderId="35" xfId="1" applyFont="1" applyFill="1" applyBorder="1" applyAlignment="1">
      <alignment horizontal="center" vertical="center" wrapText="1"/>
    </xf>
    <xf numFmtId="43" fontId="8" fillId="3" borderId="36" xfId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2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3" fontId="4" fillId="0" borderId="17" xfId="0" applyNumberFormat="1" applyFont="1" applyFill="1" applyBorder="1" applyAlignment="1">
      <alignment horizontal="justify" vertical="center" wrapText="1"/>
    </xf>
    <xf numFmtId="3" fontId="4" fillId="0" borderId="16" xfId="0" applyNumberFormat="1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4" fillId="0" borderId="123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26" xfId="0" applyNumberFormat="1" applyFont="1" applyFill="1" applyBorder="1" applyAlignment="1">
      <alignment vertical="center" wrapText="1"/>
    </xf>
    <xf numFmtId="3" fontId="4" fillId="0" borderId="127" xfId="0" applyNumberFormat="1" applyFont="1" applyFill="1" applyBorder="1" applyAlignment="1">
      <alignment vertical="center" wrapText="1"/>
    </xf>
    <xf numFmtId="4" fontId="9" fillId="0" borderId="118" xfId="0" applyNumberFormat="1" applyFont="1" applyFill="1" applyBorder="1" applyAlignment="1">
      <alignment horizontal="center" vertical="center" wrapText="1"/>
    </xf>
    <xf numFmtId="4" fontId="9" fillId="0" borderId="119" xfId="0" applyNumberFormat="1" applyFont="1" applyFill="1" applyBorder="1" applyAlignment="1">
      <alignment horizontal="center" vertical="center" wrapText="1"/>
    </xf>
    <xf numFmtId="4" fontId="9" fillId="0" borderId="1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4" fontId="9" fillId="0" borderId="115" xfId="0" applyNumberFormat="1" applyFont="1" applyFill="1" applyBorder="1" applyAlignment="1">
      <alignment horizontal="center" vertical="center" wrapText="1"/>
    </xf>
    <xf numFmtId="4" fontId="9" fillId="0" borderId="6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52" fillId="7" borderId="0" xfId="4" applyFont="1" applyFill="1" applyAlignment="1">
      <alignment horizontal="center"/>
    </xf>
    <xf numFmtId="0" fontId="53" fillId="7" borderId="0" xfId="4" applyFont="1" applyFill="1" applyAlignment="1">
      <alignment horizontal="center"/>
    </xf>
    <xf numFmtId="0" fontId="46" fillId="19" borderId="59" xfId="6" applyFont="1" applyFill="1" applyBorder="1" applyAlignment="1">
      <alignment horizontal="left" vertical="top"/>
    </xf>
    <xf numFmtId="0" fontId="49" fillId="7" borderId="0" xfId="4" applyFont="1" applyFill="1" applyAlignment="1">
      <alignment horizontal="center"/>
    </xf>
    <xf numFmtId="0" fontId="50" fillId="7" borderId="0" xfId="4" applyFont="1" applyFill="1" applyAlignment="1">
      <alignment horizontal="center"/>
    </xf>
    <xf numFmtId="0" fontId="34" fillId="7" borderId="0" xfId="4" applyFont="1" applyFill="1" applyAlignment="1">
      <alignment horizontal="center"/>
    </xf>
    <xf numFmtId="0" fontId="38" fillId="12" borderId="59" xfId="6" applyFont="1" applyFill="1" applyBorder="1" applyAlignment="1">
      <alignment horizontal="center"/>
    </xf>
    <xf numFmtId="0" fontId="38" fillId="14" borderId="27" xfId="6" applyFont="1" applyFill="1" applyBorder="1" applyAlignment="1">
      <alignment horizontal="center" vertical="center" wrapText="1"/>
    </xf>
    <xf numFmtId="0" fontId="38" fillId="14" borderId="108" xfId="6" applyFont="1" applyFill="1" applyBorder="1" applyAlignment="1">
      <alignment horizontal="center" vertical="center" wrapText="1"/>
    </xf>
    <xf numFmtId="0" fontId="38" fillId="14" borderId="28" xfId="6" applyFont="1" applyFill="1" applyBorder="1" applyAlignment="1">
      <alignment horizontal="center" vertical="center" wrapText="1"/>
    </xf>
    <xf numFmtId="0" fontId="38" fillId="14" borderId="29" xfId="6" applyFont="1" applyFill="1" applyBorder="1" applyAlignment="1">
      <alignment horizontal="center" vertical="center" wrapText="1"/>
    </xf>
    <xf numFmtId="0" fontId="38" fillId="14" borderId="111" xfId="6" applyFont="1" applyFill="1" applyBorder="1" applyAlignment="1">
      <alignment horizontal="center" vertical="center" wrapText="1"/>
    </xf>
    <xf numFmtId="0" fontId="38" fillId="14" borderId="30" xfId="6" applyFont="1" applyFill="1" applyBorder="1" applyAlignment="1">
      <alignment horizontal="center" vertical="center" wrapText="1"/>
    </xf>
    <xf numFmtId="0" fontId="38" fillId="14" borderId="104" xfId="6" applyFont="1" applyFill="1" applyBorder="1" applyAlignment="1">
      <alignment horizontal="center" vertical="center"/>
    </xf>
    <xf numFmtId="0" fontId="38" fillId="14" borderId="105" xfId="6" applyFont="1" applyFill="1" applyBorder="1" applyAlignment="1">
      <alignment horizontal="center" vertical="center"/>
    </xf>
    <xf numFmtId="0" fontId="38" fillId="14" borderId="106" xfId="6" applyFont="1" applyFill="1" applyBorder="1" applyAlignment="1">
      <alignment horizontal="center" vertical="center"/>
    </xf>
    <xf numFmtId="0" fontId="40" fillId="14" borderId="109" xfId="4" applyFont="1" applyFill="1" applyBorder="1" applyAlignment="1">
      <alignment horizontal="center" vertical="center" wrapText="1"/>
    </xf>
    <xf numFmtId="0" fontId="40" fillId="14" borderId="110" xfId="4" applyFont="1" applyFill="1" applyBorder="1" applyAlignment="1">
      <alignment horizontal="center" vertical="center" wrapText="1"/>
    </xf>
    <xf numFmtId="0" fontId="38" fillId="14" borderId="104" xfId="6" applyFont="1" applyFill="1" applyBorder="1" applyAlignment="1">
      <alignment horizontal="center" vertical="center" wrapText="1"/>
    </xf>
    <xf numFmtId="0" fontId="38" fillId="14" borderId="105" xfId="6" applyFont="1" applyFill="1" applyBorder="1" applyAlignment="1">
      <alignment horizontal="center" vertical="center" wrapText="1"/>
    </xf>
    <xf numFmtId="166" fontId="38" fillId="14" borderId="104" xfId="5" applyFont="1" applyFill="1" applyBorder="1" applyAlignment="1">
      <alignment horizontal="center" vertical="center" wrapText="1"/>
    </xf>
    <xf numFmtId="166" fontId="38" fillId="14" borderId="105" xfId="5" applyFont="1" applyFill="1" applyBorder="1" applyAlignment="1">
      <alignment horizontal="center" vertical="center" wrapText="1"/>
    </xf>
    <xf numFmtId="0" fontId="40" fillId="14" borderId="59" xfId="4" applyFont="1" applyFill="1" applyBorder="1" applyAlignment="1">
      <alignment horizontal="center" vertical="center" wrapText="1"/>
    </xf>
    <xf numFmtId="0" fontId="33" fillId="7" borderId="0" xfId="4" applyFont="1" applyFill="1" applyAlignment="1">
      <alignment horizontal="center"/>
    </xf>
    <xf numFmtId="0" fontId="30" fillId="7" borderId="0" xfId="4" applyFont="1" applyFill="1" applyAlignment="1">
      <alignment horizontal="center" vertical="center"/>
    </xf>
    <xf numFmtId="0" fontId="31" fillId="7" borderId="0" xfId="4" applyFont="1" applyFill="1" applyAlignment="1">
      <alignment horizontal="center" vertical="center"/>
    </xf>
    <xf numFmtId="0" fontId="32" fillId="7" borderId="0" xfId="4" applyFont="1" applyFill="1" applyAlignment="1">
      <alignment horizontal="center"/>
    </xf>
  </cellXfs>
  <cellStyles count="9">
    <cellStyle name="Millares" xfId="1" builtinId="3"/>
    <cellStyle name="Millares 2" xfId="5"/>
    <cellStyle name="Millares 2 2" xfId="7"/>
    <cellStyle name="Moneda 2" xfId="3"/>
    <cellStyle name="Normal" xfId="0" builtinId="0"/>
    <cellStyle name="Normal 2 2" xfId="6"/>
    <cellStyle name="Normal 3" xfId="4"/>
    <cellStyle name="Porcentaje" xfId="2" builtinId="5"/>
    <cellStyle name="Porcentaje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Plan Quisqueya Empieza Contigo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Monto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Hoja1!$A$2:$A$5</c:f>
              <c:strCache>
                <c:ptCount val="4"/>
                <c:pt idx="0">
                  <c:v>ESTRATEGIA OPERATIVA</c:v>
                </c:pt>
                <c:pt idx="1">
                  <c:v>INTERINSTITUCIONAL</c:v>
                </c:pt>
                <c:pt idx="2">
                  <c:v>INFRAESTRUCTURA</c:v>
                </c:pt>
                <c:pt idx="3">
                  <c:v>PARTICIPACION SOCIAL</c:v>
                </c:pt>
              </c:strCache>
            </c:strRef>
          </c:cat>
          <c:val>
            <c:numRef>
              <c:f>Hoja1!$B$2:$B$5</c:f>
              <c:numCache>
                <c:formatCode>_(* #,##0.00_);_(* \(#,##0.00\);_(* "-"??_);_(@_)</c:formatCode>
                <c:ptCount val="4"/>
                <c:pt idx="0">
                  <c:v>117074370.52</c:v>
                </c:pt>
                <c:pt idx="1">
                  <c:v>20166235</c:v>
                </c:pt>
                <c:pt idx="2">
                  <c:v>13791910</c:v>
                </c:pt>
                <c:pt idx="3">
                  <c:v>18790570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E-4A3D-821D-F4DAA9E1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38898048"/>
        <c:axId val="138932608"/>
      </c:barChart>
      <c:lineChart>
        <c:grouping val="standard"/>
        <c:varyColors val="0"/>
        <c:ser>
          <c:idx val="1"/>
          <c:order val="1"/>
          <c:tx>
            <c:strRef>
              <c:f>Hoja1!$C$1</c:f>
              <c:strCache>
                <c:ptCount val="1"/>
                <c:pt idx="0">
                  <c:v>Porcentaje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4.3956043956043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3E-4A3D-821D-F4DAA9E151C2}"/>
                </c:ext>
              </c:extLst>
            </c:dLbl>
            <c:dLbl>
              <c:idx val="2"/>
              <c:layout>
                <c:manualLayout>
                  <c:x val="-1.7050298380221654E-3"/>
                  <c:y val="-3.809523809523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3E-4A3D-821D-F4DAA9E151C2}"/>
                </c:ext>
              </c:extLst>
            </c:dLbl>
            <c:dLbl>
              <c:idx val="3"/>
              <c:layout>
                <c:manualLayout>
                  <c:x val="-1.5345268542199487E-2"/>
                  <c:y val="-3.5164835164835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E-4A3D-821D-F4DAA9E15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ESTRATEGIA OPERATIVA</c:v>
                </c:pt>
                <c:pt idx="1">
                  <c:v>INTERINSTITUCIONAL</c:v>
                </c:pt>
                <c:pt idx="2">
                  <c:v>INFRAESTRUCTURA</c:v>
                </c:pt>
                <c:pt idx="3">
                  <c:v>PARTICIPACION SOCIAL</c:v>
                </c:pt>
              </c:strCache>
            </c:strRef>
          </c:cat>
          <c:val>
            <c:numRef>
              <c:f>Hoja1!$C$2:$C$5</c:f>
              <c:numCache>
                <c:formatCode>0%</c:formatCode>
                <c:ptCount val="4"/>
                <c:pt idx="0">
                  <c:v>0.68939019781390209</c:v>
                </c:pt>
                <c:pt idx="1">
                  <c:v>0.11874849016110375</c:v>
                </c:pt>
                <c:pt idx="2">
                  <c:v>8.1213398977936557E-2</c:v>
                </c:pt>
                <c:pt idx="3">
                  <c:v>0.11064791304705769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E-4A3D-821D-F4DAA9E1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5680"/>
        <c:axId val="138934144"/>
      </c:lineChart>
      <c:catAx>
        <c:axId val="1388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932608"/>
        <c:crosses val="autoZero"/>
        <c:auto val="1"/>
        <c:lblAlgn val="ctr"/>
        <c:lblOffset val="100"/>
        <c:noMultiLvlLbl val="0"/>
      </c:catAx>
      <c:valAx>
        <c:axId val="1389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898048"/>
        <c:crosses val="autoZero"/>
        <c:crossBetween val="between"/>
      </c:valAx>
      <c:valAx>
        <c:axId val="1389341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935680"/>
        <c:crosses val="max"/>
        <c:crossBetween val="between"/>
      </c:valAx>
      <c:catAx>
        <c:axId val="138935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893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122</xdr:row>
      <xdr:rowOff>0</xdr:rowOff>
    </xdr:from>
    <xdr:to>
      <xdr:col>5</xdr:col>
      <xdr:colOff>150872</xdr:colOff>
      <xdr:row>122</xdr:row>
      <xdr:rowOff>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00480" y="112585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181</xdr:row>
      <xdr:rowOff>160020</xdr:rowOff>
    </xdr:from>
    <xdr:to>
      <xdr:col>5</xdr:col>
      <xdr:colOff>407745</xdr:colOff>
      <xdr:row>181</xdr:row>
      <xdr:rowOff>160655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298575" y="143617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1981200</xdr:colOff>
          <xdr:row>0</xdr:row>
          <xdr:rowOff>9525</xdr:rowOff>
        </xdr:from>
        <xdr:to>
          <xdr:col>5</xdr:col>
          <xdr:colOff>2743200</xdr:colOff>
          <xdr:row>3</xdr:row>
          <xdr:rowOff>161925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114301</xdr:colOff>
      <xdr:row>1</xdr:row>
      <xdr:rowOff>114301</xdr:rowOff>
    </xdr:from>
    <xdr:to>
      <xdr:col>5</xdr:col>
      <xdr:colOff>361951</xdr:colOff>
      <xdr:row>7</xdr:row>
      <xdr:rowOff>66676</xdr:rowOff>
    </xdr:to>
    <xdr:pic>
      <xdr:nvPicPr>
        <xdr:cNvPr id="5" name="Imagen 4" descr="Image result for digepep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314326"/>
          <a:ext cx="1123950" cy="112395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742950</xdr:colOff>
      <xdr:row>2</xdr:row>
      <xdr:rowOff>9525</xdr:rowOff>
    </xdr:from>
    <xdr:to>
      <xdr:col>11</xdr:col>
      <xdr:colOff>28575</xdr:colOff>
      <xdr:row>6</xdr:row>
      <xdr:rowOff>123825</xdr:rowOff>
    </xdr:to>
    <xdr:pic>
      <xdr:nvPicPr>
        <xdr:cNvPr id="6" name="Imagen 5" descr="Image result for ministerio de la presidenci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09575"/>
          <a:ext cx="8953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28574</xdr:rowOff>
    </xdr:from>
    <xdr:to>
      <xdr:col>13</xdr:col>
      <xdr:colOff>676275</xdr:colOff>
      <xdr:row>26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31" workbookViewId="0">
      <selection activeCell="A23" sqref="A23"/>
    </sheetView>
  </sheetViews>
  <sheetFormatPr baseColWidth="10" defaultRowHeight="15" x14ac:dyDescent="0.25"/>
  <cols>
    <col min="1" max="1" width="71.42578125" customWidth="1"/>
    <col min="2" max="2" width="15.140625" style="130" bestFit="1" customWidth="1"/>
  </cols>
  <sheetData>
    <row r="1" spans="1:3" x14ac:dyDescent="0.25">
      <c r="A1" t="s">
        <v>846</v>
      </c>
      <c r="B1" s="130" t="s">
        <v>847</v>
      </c>
      <c r="C1" t="s">
        <v>848</v>
      </c>
    </row>
    <row r="2" spans="1:3" x14ac:dyDescent="0.25">
      <c r="A2" t="s">
        <v>40</v>
      </c>
      <c r="B2" s="130">
        <v>82200000</v>
      </c>
      <c r="C2" s="131">
        <v>0.77651951948754483</v>
      </c>
    </row>
    <row r="3" spans="1:3" x14ac:dyDescent="0.25">
      <c r="A3" t="s">
        <v>48</v>
      </c>
      <c r="B3" s="130">
        <v>840000</v>
      </c>
      <c r="C3" s="131">
        <v>7.9352359655661519E-3</v>
      </c>
    </row>
    <row r="4" spans="1:3" x14ac:dyDescent="0.25">
      <c r="A4" t="s">
        <v>53</v>
      </c>
      <c r="B4" s="130">
        <v>6665965.5199999996</v>
      </c>
      <c r="C4" s="131">
        <v>6.297143968991413E-2</v>
      </c>
    </row>
    <row r="5" spans="1:3" x14ac:dyDescent="0.25">
      <c r="A5" t="s">
        <v>86</v>
      </c>
      <c r="B5" s="130">
        <v>2603000</v>
      </c>
      <c r="C5" s="131">
        <v>2.4589784783772252E-2</v>
      </c>
    </row>
    <row r="6" spans="1:3" x14ac:dyDescent="0.25">
      <c r="A6" t="s">
        <v>849</v>
      </c>
      <c r="B6" s="130">
        <v>3500000</v>
      </c>
      <c r="C6" s="131">
        <v>3.3063483189858967E-2</v>
      </c>
    </row>
    <row r="7" spans="1:3" x14ac:dyDescent="0.25">
      <c r="A7" t="s">
        <v>135</v>
      </c>
      <c r="B7" s="130">
        <v>10048000</v>
      </c>
      <c r="C7" s="131">
        <v>9.4920536883343676E-2</v>
      </c>
    </row>
    <row r="8" spans="1:3" x14ac:dyDescent="0.25">
      <c r="B8" s="132">
        <v>105856965.52</v>
      </c>
    </row>
    <row r="9" spans="1:3" x14ac:dyDescent="0.25">
      <c r="A9" t="s">
        <v>151</v>
      </c>
      <c r="B9" s="130">
        <v>660000</v>
      </c>
      <c r="C9" s="133">
        <v>0.45205479452054792</v>
      </c>
    </row>
    <row r="10" spans="1:3" x14ac:dyDescent="0.25">
      <c r="A10" t="s">
        <v>158</v>
      </c>
      <c r="B10" s="130">
        <v>800000</v>
      </c>
      <c r="C10" s="134">
        <v>0.54794520547945202</v>
      </c>
    </row>
    <row r="11" spans="1:3" x14ac:dyDescent="0.25">
      <c r="B11" s="132">
        <v>1460000</v>
      </c>
    </row>
    <row r="12" spans="1:3" x14ac:dyDescent="0.25">
      <c r="A12" t="s">
        <v>231</v>
      </c>
      <c r="B12" s="130">
        <v>66800</v>
      </c>
      <c r="C12" s="134">
        <v>3.3110120891594097E-2</v>
      </c>
    </row>
    <row r="13" spans="1:3" x14ac:dyDescent="0.25">
      <c r="A13" t="s">
        <v>240</v>
      </c>
      <c r="B13" s="130">
        <v>817200</v>
      </c>
      <c r="C13" s="134">
        <v>0.40505375438039959</v>
      </c>
    </row>
    <row r="14" spans="1:3" x14ac:dyDescent="0.25">
      <c r="A14" t="s">
        <v>251</v>
      </c>
      <c r="B14" s="130">
        <v>185000</v>
      </c>
      <c r="C14" s="134">
        <v>9.1697191091989635E-2</v>
      </c>
    </row>
    <row r="15" spans="1:3" x14ac:dyDescent="0.25">
      <c r="A15" t="s">
        <v>259</v>
      </c>
      <c r="B15" s="130">
        <v>70550</v>
      </c>
      <c r="C15" s="134">
        <v>3.4968847738053345E-2</v>
      </c>
    </row>
    <row r="16" spans="1:3" x14ac:dyDescent="0.25">
      <c r="A16" t="s">
        <v>266</v>
      </c>
      <c r="B16" s="130">
        <v>205725</v>
      </c>
      <c r="C16" s="134">
        <v>0.10196975479675441</v>
      </c>
    </row>
    <row r="17" spans="1:3" x14ac:dyDescent="0.25">
      <c r="A17" t="s">
        <v>278</v>
      </c>
      <c r="B17" s="130">
        <v>500000</v>
      </c>
      <c r="C17" s="134">
        <v>0.24783024619456656</v>
      </c>
    </row>
    <row r="18" spans="1:3" x14ac:dyDescent="0.25">
      <c r="A18" t="s">
        <v>280</v>
      </c>
      <c r="B18" s="130">
        <v>172235</v>
      </c>
      <c r="C18" s="134">
        <v>8.5370084906642343E-2</v>
      </c>
    </row>
    <row r="19" spans="1:3" x14ac:dyDescent="0.25">
      <c r="B19" s="132">
        <v>2017510</v>
      </c>
    </row>
    <row r="20" spans="1:3" x14ac:dyDescent="0.25">
      <c r="A20" t="s">
        <v>292</v>
      </c>
      <c r="B20" s="130">
        <v>251125</v>
      </c>
      <c r="C20" s="134">
        <v>0.17305538806098716</v>
      </c>
    </row>
    <row r="21" spans="1:3" x14ac:dyDescent="0.25">
      <c r="A21" t="s">
        <v>303</v>
      </c>
      <c r="B21" s="130">
        <v>500000</v>
      </c>
      <c r="C21" s="134">
        <v>0.3445602549745887</v>
      </c>
    </row>
    <row r="22" spans="1:3" x14ac:dyDescent="0.25">
      <c r="A22" t="s">
        <v>304</v>
      </c>
      <c r="B22" s="130">
        <v>400000</v>
      </c>
      <c r="C22" s="134">
        <v>0.27564820397967094</v>
      </c>
    </row>
    <row r="23" spans="1:3" x14ac:dyDescent="0.25">
      <c r="A23" t="s">
        <v>305</v>
      </c>
      <c r="B23" s="130">
        <v>300000</v>
      </c>
      <c r="C23" s="134">
        <v>0.2067361529847532</v>
      </c>
    </row>
    <row r="24" spans="1:3" x14ac:dyDescent="0.25">
      <c r="B24" s="130">
        <v>1451125</v>
      </c>
    </row>
    <row r="25" spans="1:3" x14ac:dyDescent="0.25">
      <c r="A25" t="s">
        <v>850</v>
      </c>
      <c r="B25" s="130">
        <v>42360</v>
      </c>
      <c r="C25" s="134">
        <v>5.910257841276928E-2</v>
      </c>
    </row>
    <row r="26" spans="1:3" x14ac:dyDescent="0.25">
      <c r="A26" t="s">
        <v>851</v>
      </c>
      <c r="B26" s="130">
        <v>55445</v>
      </c>
      <c r="C26" s="134">
        <v>7.7359359303493691E-2</v>
      </c>
    </row>
    <row r="27" spans="1:3" x14ac:dyDescent="0.25">
      <c r="A27" t="s">
        <v>852</v>
      </c>
      <c r="B27" s="130">
        <v>118915</v>
      </c>
      <c r="C27" s="134">
        <v>0.16591555977229602</v>
      </c>
    </row>
    <row r="28" spans="1:3" x14ac:dyDescent="0.25">
      <c r="A28" t="s">
        <v>853</v>
      </c>
      <c r="B28" s="130">
        <v>500000</v>
      </c>
      <c r="C28" s="134">
        <v>0.69762250251144098</v>
      </c>
    </row>
    <row r="29" spans="1:3" x14ac:dyDescent="0.25">
      <c r="B29" s="130">
        <v>716720</v>
      </c>
    </row>
    <row r="30" spans="1:3" x14ac:dyDescent="0.25">
      <c r="A30" t="s">
        <v>854</v>
      </c>
      <c r="B30" s="130">
        <v>174450</v>
      </c>
      <c r="C30" s="134">
        <v>3.6134508611074E-2</v>
      </c>
    </row>
    <row r="31" spans="1:3" x14ac:dyDescent="0.25">
      <c r="A31" t="s">
        <v>855</v>
      </c>
      <c r="B31" s="130">
        <v>1342810</v>
      </c>
      <c r="C31" s="134">
        <v>0.27814147038140602</v>
      </c>
    </row>
    <row r="32" spans="1:3" x14ac:dyDescent="0.25">
      <c r="A32" t="s">
        <v>856</v>
      </c>
      <c r="B32" s="130">
        <v>126900</v>
      </c>
      <c r="C32" s="134">
        <v>2.6285291732561139E-2</v>
      </c>
    </row>
    <row r="33" spans="1:3" x14ac:dyDescent="0.25">
      <c r="A33" t="s">
        <v>857</v>
      </c>
      <c r="B33" s="130">
        <v>343400</v>
      </c>
      <c r="C33" s="134">
        <v>7.112978077983842E-2</v>
      </c>
    </row>
    <row r="34" spans="1:3" x14ac:dyDescent="0.25">
      <c r="A34" t="s">
        <v>858</v>
      </c>
      <c r="B34" s="130">
        <v>974825</v>
      </c>
      <c r="C34" s="134">
        <v>0.20191930270444375</v>
      </c>
    </row>
    <row r="35" spans="1:3" x14ac:dyDescent="0.25">
      <c r="A35" t="s">
        <v>859</v>
      </c>
      <c r="B35" s="130">
        <v>252750</v>
      </c>
      <c r="C35" s="134">
        <v>5.2353092871590449E-2</v>
      </c>
    </row>
    <row r="36" spans="1:3" x14ac:dyDescent="0.25">
      <c r="A36" t="s">
        <v>860</v>
      </c>
      <c r="B36" s="130">
        <v>1090000</v>
      </c>
      <c r="C36" s="134">
        <v>0.22577594947589946</v>
      </c>
    </row>
    <row r="37" spans="1:3" x14ac:dyDescent="0.25">
      <c r="A37" t="s">
        <v>861</v>
      </c>
      <c r="B37" s="130">
        <v>277110</v>
      </c>
      <c r="C37" s="134">
        <v>5.7398874641528895E-2</v>
      </c>
    </row>
    <row r="38" spans="1:3" x14ac:dyDescent="0.25">
      <c r="A38" t="s">
        <v>862</v>
      </c>
      <c r="B38" s="130">
        <v>420000</v>
      </c>
      <c r="C38" s="134">
        <v>8.6996237412731894E-2</v>
      </c>
    </row>
    <row r="39" spans="1:3" x14ac:dyDescent="0.25">
      <c r="B39" s="130">
        <v>4827795</v>
      </c>
    </row>
    <row r="40" spans="1:3" x14ac:dyDescent="0.25">
      <c r="A40" t="s">
        <v>863</v>
      </c>
      <c r="B40" s="130">
        <v>686700</v>
      </c>
      <c r="C40" s="134">
        <v>0.14462185502222399</v>
      </c>
    </row>
    <row r="41" spans="1:3" x14ac:dyDescent="0.25">
      <c r="A41" t="s">
        <v>864</v>
      </c>
      <c r="B41" s="130">
        <v>819495</v>
      </c>
      <c r="C41" s="134">
        <v>0.17258903026276023</v>
      </c>
    </row>
    <row r="42" spans="1:3" x14ac:dyDescent="0.25">
      <c r="A42" t="s">
        <v>865</v>
      </c>
      <c r="B42" s="130">
        <v>1242050</v>
      </c>
      <c r="C42" s="134">
        <v>0.26158085776955486</v>
      </c>
    </row>
    <row r="43" spans="1:3" x14ac:dyDescent="0.25">
      <c r="A43" t="s">
        <v>866</v>
      </c>
      <c r="B43" s="130">
        <v>2000000</v>
      </c>
      <c r="C43" s="134">
        <v>0.42120825694546088</v>
      </c>
    </row>
    <row r="44" spans="1:3" x14ac:dyDescent="0.25">
      <c r="B44" s="130">
        <v>4748245</v>
      </c>
    </row>
    <row r="45" spans="1:3" x14ac:dyDescent="0.25">
      <c r="A45" t="s">
        <v>867</v>
      </c>
      <c r="B45" s="130">
        <v>203040</v>
      </c>
      <c r="C45" s="134">
        <v>0.23859409977849197</v>
      </c>
    </row>
    <row r="46" spans="1:3" x14ac:dyDescent="0.25">
      <c r="A46" t="s">
        <v>868</v>
      </c>
      <c r="B46" s="130">
        <v>21690</v>
      </c>
      <c r="C46" s="134">
        <v>2.548811083626621E-2</v>
      </c>
    </row>
    <row r="47" spans="1:3" x14ac:dyDescent="0.25">
      <c r="A47" t="s">
        <v>869</v>
      </c>
      <c r="B47" s="130">
        <v>44335</v>
      </c>
      <c r="C47" s="134">
        <v>5.2098450618988587E-2</v>
      </c>
    </row>
    <row r="48" spans="1:3" x14ac:dyDescent="0.25">
      <c r="A48" t="s">
        <v>870</v>
      </c>
      <c r="B48" s="130">
        <v>37800</v>
      </c>
      <c r="C48" s="134">
        <v>4.4419114320463936E-2</v>
      </c>
    </row>
    <row r="49" spans="1:3" x14ac:dyDescent="0.25">
      <c r="A49" t="s">
        <v>871</v>
      </c>
      <c r="B49" s="130">
        <v>300000</v>
      </c>
      <c r="C49" s="134">
        <v>0.35253265333701533</v>
      </c>
    </row>
    <row r="50" spans="1:3" x14ac:dyDescent="0.25">
      <c r="A50" t="s">
        <v>872</v>
      </c>
      <c r="B50" s="130">
        <v>244120</v>
      </c>
      <c r="C50" s="134">
        <v>0.28686757110877398</v>
      </c>
    </row>
    <row r="51" spans="1:3" x14ac:dyDescent="0.25">
      <c r="B51" s="130">
        <v>850985</v>
      </c>
    </row>
    <row r="52" spans="1:3" x14ac:dyDescent="0.25">
      <c r="A52" t="s">
        <v>873</v>
      </c>
      <c r="B52" s="130">
        <v>250000</v>
      </c>
      <c r="C52" s="134">
        <v>0.40117785819165069</v>
      </c>
    </row>
    <row r="53" spans="1:3" x14ac:dyDescent="0.25">
      <c r="A53" t="s">
        <v>874</v>
      </c>
      <c r="B53" s="130">
        <v>22980</v>
      </c>
      <c r="C53" s="134">
        <v>3.6876268724976534E-2</v>
      </c>
    </row>
    <row r="54" spans="1:3" x14ac:dyDescent="0.25">
      <c r="A54" t="s">
        <v>875</v>
      </c>
      <c r="B54" s="130">
        <v>250000</v>
      </c>
      <c r="C54" s="134">
        <v>0.40117785819165069</v>
      </c>
    </row>
    <row r="55" spans="1:3" x14ac:dyDescent="0.25">
      <c r="A55" t="s">
        <v>876</v>
      </c>
      <c r="B55" s="130">
        <v>30850</v>
      </c>
      <c r="C55" s="134">
        <v>4.9505347700849696E-2</v>
      </c>
    </row>
    <row r="56" spans="1:3" x14ac:dyDescent="0.25">
      <c r="A56" t="s">
        <v>877</v>
      </c>
      <c r="B56" s="130">
        <v>69335</v>
      </c>
      <c r="C56" s="134">
        <v>0.1112626671908724</v>
      </c>
    </row>
    <row r="57" spans="1:3" x14ac:dyDescent="0.25">
      <c r="B57" s="130">
        <v>623165</v>
      </c>
    </row>
    <row r="58" spans="1:3" x14ac:dyDescent="0.25">
      <c r="A58" t="s">
        <v>878</v>
      </c>
      <c r="B58" s="130">
        <v>70900</v>
      </c>
      <c r="C58" s="134">
        <v>4.5360323472208003E-2</v>
      </c>
    </row>
    <row r="59" spans="1:3" x14ac:dyDescent="0.25">
      <c r="A59" t="s">
        <v>879</v>
      </c>
      <c r="B59" s="130">
        <v>65290</v>
      </c>
      <c r="C59" s="134">
        <v>4.1771163885761083E-2</v>
      </c>
    </row>
    <row r="60" spans="1:3" x14ac:dyDescent="0.25">
      <c r="A60" t="s">
        <v>880</v>
      </c>
      <c r="B60" s="130">
        <v>400000</v>
      </c>
      <c r="C60" s="134">
        <v>0.25591155696591256</v>
      </c>
    </row>
    <row r="61" spans="1:3" x14ac:dyDescent="0.25">
      <c r="A61" t="s">
        <v>881</v>
      </c>
      <c r="B61" s="130">
        <v>1026850</v>
      </c>
      <c r="C61" s="134">
        <v>0.65695695567611834</v>
      </c>
    </row>
    <row r="62" spans="1:3" x14ac:dyDescent="0.25">
      <c r="B62" s="130">
        <v>1563040</v>
      </c>
    </row>
    <row r="63" spans="1:3" x14ac:dyDescent="0.25">
      <c r="A63" t="s">
        <v>882</v>
      </c>
      <c r="B63" s="130">
        <v>1346225</v>
      </c>
      <c r="C63" s="134">
        <v>0.48205746124221843</v>
      </c>
    </row>
    <row r="64" spans="1:3" x14ac:dyDescent="0.25">
      <c r="A64" t="s">
        <v>883</v>
      </c>
      <c r="B64" s="130">
        <v>810000</v>
      </c>
      <c r="C64" s="134">
        <v>0.29004552998658989</v>
      </c>
    </row>
    <row r="65" spans="1:3" x14ac:dyDescent="0.25">
      <c r="A65" t="s">
        <v>884</v>
      </c>
      <c r="B65" s="130">
        <v>489640</v>
      </c>
      <c r="C65" s="134">
        <v>0.17533073247238748</v>
      </c>
    </row>
    <row r="66" spans="1:3" x14ac:dyDescent="0.25">
      <c r="A66" t="s">
        <v>885</v>
      </c>
      <c r="B66" s="130">
        <v>146800</v>
      </c>
      <c r="C66" s="134">
        <v>5.2566276298804192E-2</v>
      </c>
    </row>
    <row r="67" spans="1:3" x14ac:dyDescent="0.25">
      <c r="B67" s="130">
        <v>2792665</v>
      </c>
    </row>
    <row r="68" spans="1:3" x14ac:dyDescent="0.25">
      <c r="A68" t="s">
        <v>886</v>
      </c>
      <c r="B68" s="130">
        <v>357825</v>
      </c>
      <c r="C68" s="134">
        <v>0.27307923018100727</v>
      </c>
    </row>
    <row r="69" spans="1:3" x14ac:dyDescent="0.25">
      <c r="A69" t="s">
        <v>887</v>
      </c>
      <c r="B69" s="130">
        <v>31000</v>
      </c>
      <c r="C69" s="134">
        <v>2.3658090227377141E-2</v>
      </c>
    </row>
    <row r="70" spans="1:3" x14ac:dyDescent="0.25">
      <c r="A70" t="s">
        <v>888</v>
      </c>
      <c r="B70" s="130">
        <v>509</v>
      </c>
      <c r="C70" s="134">
        <v>3.8845057824951498E-4</v>
      </c>
    </row>
    <row r="71" spans="1:3" x14ac:dyDescent="0.25">
      <c r="A71" t="s">
        <v>889</v>
      </c>
      <c r="B71" s="130">
        <v>921000</v>
      </c>
      <c r="C71" s="134">
        <v>0.70287422901336605</v>
      </c>
    </row>
    <row r="72" spans="1:3" x14ac:dyDescent="0.25">
      <c r="B72" s="130">
        <v>1310334</v>
      </c>
    </row>
    <row r="73" spans="1:3" x14ac:dyDescent="0.25">
      <c r="A73" t="s">
        <v>890</v>
      </c>
      <c r="B73" s="130">
        <v>80800</v>
      </c>
      <c r="C73" s="134">
        <v>0.20975027257151757</v>
      </c>
    </row>
    <row r="74" spans="1:3" x14ac:dyDescent="0.25">
      <c r="A74" t="s">
        <v>891</v>
      </c>
      <c r="B74" s="130">
        <v>304420</v>
      </c>
      <c r="C74" s="134">
        <v>0.79024972742848243</v>
      </c>
    </row>
    <row r="75" spans="1:3" x14ac:dyDescent="0.25">
      <c r="B75" s="130">
        <v>385220</v>
      </c>
    </row>
    <row r="76" spans="1:3" x14ac:dyDescent="0.25">
      <c r="A76" t="s">
        <v>892</v>
      </c>
      <c r="B76" s="130">
        <v>213400</v>
      </c>
      <c r="C76" s="134">
        <v>1</v>
      </c>
    </row>
    <row r="77" spans="1:3" x14ac:dyDescent="0.25">
      <c r="B77" s="130">
        <v>213400</v>
      </c>
    </row>
    <row r="78" spans="1:3" x14ac:dyDescent="0.25">
      <c r="A78" t="s">
        <v>893</v>
      </c>
      <c r="B78" s="130">
        <v>330000</v>
      </c>
      <c r="C78" s="134">
        <v>0.41793313069908816</v>
      </c>
    </row>
    <row r="79" spans="1:3" x14ac:dyDescent="0.25">
      <c r="A79" t="s">
        <v>894</v>
      </c>
      <c r="B79" s="130">
        <v>311400</v>
      </c>
      <c r="C79" s="134">
        <v>0.39437689969604861</v>
      </c>
    </row>
    <row r="80" spans="1:3" x14ac:dyDescent="0.25">
      <c r="A80" t="s">
        <v>895</v>
      </c>
      <c r="B80" s="130">
        <v>148200</v>
      </c>
      <c r="C80" s="134">
        <v>0.18768996960486323</v>
      </c>
    </row>
    <row r="81" spans="1:3" x14ac:dyDescent="0.25">
      <c r="B81" s="130">
        <v>789600</v>
      </c>
    </row>
    <row r="82" spans="1:3" x14ac:dyDescent="0.25">
      <c r="A82" t="s">
        <v>896</v>
      </c>
      <c r="B82" s="130">
        <v>194400</v>
      </c>
      <c r="C82" s="134">
        <v>0.34356001696592675</v>
      </c>
    </row>
    <row r="83" spans="1:3" x14ac:dyDescent="0.25">
      <c r="A83" t="s">
        <v>897</v>
      </c>
      <c r="B83" s="130">
        <v>371440</v>
      </c>
      <c r="C83" s="134">
        <v>0.65643998303407325</v>
      </c>
    </row>
    <row r="84" spans="1:3" x14ac:dyDescent="0.25">
      <c r="B84" s="130">
        <v>565840</v>
      </c>
    </row>
    <row r="85" spans="1:3" x14ac:dyDescent="0.25">
      <c r="A85" t="s">
        <v>898</v>
      </c>
      <c r="B85" s="130">
        <v>105000</v>
      </c>
      <c r="C85" s="134">
        <v>1.2247754578327308E-2</v>
      </c>
    </row>
    <row r="86" spans="1:3" x14ac:dyDescent="0.25">
      <c r="B86" s="130">
        <v>18000</v>
      </c>
      <c r="C86" s="134">
        <v>2.0996150705703954E-3</v>
      </c>
    </row>
    <row r="87" spans="1:3" x14ac:dyDescent="0.25">
      <c r="B87" s="130">
        <v>8450000</v>
      </c>
      <c r="C87" s="134">
        <v>0.98565263035110229</v>
      </c>
    </row>
    <row r="88" spans="1:3" x14ac:dyDescent="0.25">
      <c r="B88" s="130">
        <v>8573000</v>
      </c>
    </row>
    <row r="89" spans="1:3" x14ac:dyDescent="0.25">
      <c r="A89" t="s">
        <v>899</v>
      </c>
      <c r="B89" s="130">
        <v>5220</v>
      </c>
      <c r="C89" s="134">
        <v>7.3595240277180545E-3</v>
      </c>
    </row>
    <row r="90" spans="1:3" x14ac:dyDescent="0.25">
      <c r="A90" t="s">
        <v>900</v>
      </c>
      <c r="B90" s="130">
        <v>335500</v>
      </c>
      <c r="C90" s="134">
        <v>0.4730115538887753</v>
      </c>
    </row>
    <row r="91" spans="1:3" x14ac:dyDescent="0.25">
      <c r="A91" t="s">
        <v>901</v>
      </c>
      <c r="B91" s="130">
        <v>89900</v>
      </c>
      <c r="C91" s="134">
        <v>0.12674735825514427</v>
      </c>
    </row>
    <row r="92" spans="1:3" x14ac:dyDescent="0.25">
      <c r="A92" t="s">
        <v>902</v>
      </c>
      <c r="B92" s="130">
        <v>210665</v>
      </c>
      <c r="C92" s="134">
        <v>0.29701036959755245</v>
      </c>
    </row>
    <row r="93" spans="1:3" x14ac:dyDescent="0.25">
      <c r="A93" t="s">
        <v>903</v>
      </c>
      <c r="B93" s="130">
        <v>68000</v>
      </c>
      <c r="C93" s="134">
        <v>9.5871194230809906E-2</v>
      </c>
    </row>
    <row r="94" spans="1:3" x14ac:dyDescent="0.25">
      <c r="B94" s="130">
        <v>709285</v>
      </c>
    </row>
    <row r="95" spans="1:3" x14ac:dyDescent="0.25">
      <c r="A95" t="s">
        <v>904</v>
      </c>
      <c r="B95" s="130">
        <v>2795420</v>
      </c>
      <c r="C95" s="134">
        <v>0.10499628342708962</v>
      </c>
    </row>
    <row r="96" spans="1:3" x14ac:dyDescent="0.25">
      <c r="A96" t="s">
        <v>905</v>
      </c>
      <c r="B96" s="130">
        <v>1590950</v>
      </c>
      <c r="C96" s="134">
        <v>5.9756257420469285E-2</v>
      </c>
    </row>
    <row r="97" spans="1:3" x14ac:dyDescent="0.25">
      <c r="A97" t="s">
        <v>906</v>
      </c>
      <c r="B97" s="130">
        <v>3237860</v>
      </c>
      <c r="C97" s="134">
        <v>0.12161437861116985</v>
      </c>
    </row>
    <row r="98" spans="1:3" x14ac:dyDescent="0.25">
      <c r="A98" t="s">
        <v>907</v>
      </c>
      <c r="B98" s="130">
        <v>2019100</v>
      </c>
      <c r="C98" s="134">
        <v>7.583761862891325E-2</v>
      </c>
    </row>
    <row r="99" spans="1:3" x14ac:dyDescent="0.25">
      <c r="A99" t="s">
        <v>908</v>
      </c>
      <c r="B99" s="130">
        <v>1101460</v>
      </c>
      <c r="C99" s="134">
        <v>4.1370959048587383E-2</v>
      </c>
    </row>
    <row r="100" spans="1:3" x14ac:dyDescent="0.25">
      <c r="A100" t="s">
        <v>909</v>
      </c>
      <c r="B100" s="130">
        <v>2204900</v>
      </c>
      <c r="C100" s="134">
        <v>8.2816287115492451E-2</v>
      </c>
    </row>
    <row r="101" spans="1:3" x14ac:dyDescent="0.25">
      <c r="A101" t="s">
        <v>910</v>
      </c>
      <c r="B101" s="130">
        <v>573450</v>
      </c>
      <c r="C101" s="134">
        <v>2.1538845229434056E-2</v>
      </c>
    </row>
    <row r="102" spans="1:3" x14ac:dyDescent="0.25">
      <c r="A102" t="s">
        <v>911</v>
      </c>
      <c r="B102" s="130">
        <v>8669500</v>
      </c>
      <c r="C102" s="134">
        <v>0.32562737591172475</v>
      </c>
    </row>
    <row r="103" spans="1:3" x14ac:dyDescent="0.25">
      <c r="A103" t="s">
        <v>912</v>
      </c>
      <c r="B103" s="130">
        <v>1448400</v>
      </c>
      <c r="C103" s="134">
        <v>5.4402063702698206E-2</v>
      </c>
    </row>
    <row r="104" spans="1:3" x14ac:dyDescent="0.25">
      <c r="A104" t="s">
        <v>913</v>
      </c>
      <c r="B104" s="130">
        <v>955325</v>
      </c>
      <c r="C104" s="134">
        <v>3.5882112335528973E-2</v>
      </c>
    </row>
    <row r="105" spans="1:3" x14ac:dyDescent="0.25">
      <c r="A105" t="s">
        <v>914</v>
      </c>
      <c r="B105" s="130">
        <v>1425775</v>
      </c>
      <c r="C105" s="134">
        <v>5.3552266208032683E-2</v>
      </c>
    </row>
    <row r="106" spans="1:3" x14ac:dyDescent="0.25">
      <c r="A106" t="s">
        <v>915</v>
      </c>
      <c r="B106" s="130">
        <v>552100</v>
      </c>
      <c r="C106" s="134">
        <v>2.0736936875351893E-2</v>
      </c>
    </row>
    <row r="107" spans="1:3" x14ac:dyDescent="0.25">
      <c r="A107" t="s">
        <v>916</v>
      </c>
      <c r="B107" s="130">
        <v>49750</v>
      </c>
      <c r="C107" s="134">
        <v>1.8686154855076193E-3</v>
      </c>
    </row>
    <row r="108" spans="1:3" x14ac:dyDescent="0.25">
      <c r="B108" s="130">
        <v>26623990</v>
      </c>
    </row>
    <row r="109" spans="1:3" x14ac:dyDescent="0.25">
      <c r="A109" t="s">
        <v>917</v>
      </c>
      <c r="B109" s="130">
        <v>693200</v>
      </c>
      <c r="C109" s="134">
        <v>1</v>
      </c>
    </row>
    <row r="110" spans="1:3" x14ac:dyDescent="0.25">
      <c r="B110" s="130">
        <v>693200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20"/>
  <sheetViews>
    <sheetView showGridLines="0" tabSelected="1" zoomScale="90" zoomScaleNormal="90" workbookViewId="0">
      <selection activeCell="F726" sqref="F726"/>
    </sheetView>
  </sheetViews>
  <sheetFormatPr baseColWidth="10" defaultRowHeight="14.25" x14ac:dyDescent="0.2"/>
  <cols>
    <col min="1" max="1" width="3.85546875" style="22" customWidth="1"/>
    <col min="2" max="2" width="36.28515625" style="6" customWidth="1"/>
    <col min="3" max="3" width="35" style="6" customWidth="1"/>
    <col min="4" max="4" width="19.140625" style="6" customWidth="1"/>
    <col min="5" max="5" width="16.42578125" style="357" customWidth="1"/>
    <col min="6" max="6" width="25.42578125" style="357" customWidth="1"/>
    <col min="7" max="7" width="14.5703125" style="357" customWidth="1"/>
    <col min="8" max="8" width="18.7109375" style="357" customWidth="1"/>
    <col min="9" max="9" width="16.5703125" style="357" customWidth="1"/>
    <col min="10" max="10" width="19.140625" style="357" customWidth="1"/>
    <col min="11" max="11" width="15.85546875" style="357" customWidth="1"/>
    <col min="12" max="12" width="15" style="357" customWidth="1"/>
    <col min="13" max="13" width="23" style="357" customWidth="1"/>
    <col min="14" max="14" width="29.85546875" style="357" customWidth="1"/>
    <col min="15" max="15" width="3.28515625" style="357" customWidth="1"/>
    <col min="16" max="16" width="3.7109375" style="357" customWidth="1"/>
    <col min="17" max="17" width="3.42578125" style="357" customWidth="1"/>
    <col min="18" max="18" width="4.5703125" style="357" customWidth="1"/>
    <col min="19" max="19" width="3.85546875" style="357" customWidth="1"/>
    <col min="20" max="20" width="6" style="357" bestFit="1" customWidth="1"/>
    <col min="21" max="21" width="14" style="358" bestFit="1" customWidth="1"/>
    <col min="22" max="22" width="11.42578125" style="21"/>
    <col min="23" max="23" width="18.28515625" style="21" bestFit="1" customWidth="1"/>
    <col min="24" max="16384" width="11.42578125" style="21"/>
  </cols>
  <sheetData>
    <row r="1" spans="1:24" x14ac:dyDescent="0.2">
      <c r="J1" s="358"/>
      <c r="K1" s="358"/>
      <c r="L1" s="358"/>
      <c r="M1" s="358"/>
      <c r="N1" s="358"/>
    </row>
    <row r="2" spans="1:24" ht="18" x14ac:dyDescent="0.25">
      <c r="A2" s="1"/>
      <c r="B2" s="2" t="s">
        <v>0</v>
      </c>
      <c r="C2" s="3"/>
      <c r="D2" s="3"/>
      <c r="E2" s="4"/>
      <c r="F2" s="4"/>
      <c r="G2" s="4"/>
      <c r="H2" s="4"/>
      <c r="I2" s="4"/>
      <c r="J2" s="4"/>
      <c r="K2" s="25" t="s">
        <v>1</v>
      </c>
      <c r="L2" s="25" t="s">
        <v>1</v>
      </c>
      <c r="M2" s="359" t="s">
        <v>2</v>
      </c>
      <c r="N2" s="360">
        <f>SUMPRODUCT(N8+N70+N125+N182+N256+N343+N368+N419+N453+N534+N549+N595)</f>
        <v>104000000</v>
      </c>
      <c r="O2" s="4"/>
      <c r="P2" s="4"/>
      <c r="Q2" s="4"/>
      <c r="R2" s="4"/>
      <c r="S2" s="4"/>
      <c r="T2" s="4"/>
      <c r="U2" s="361"/>
      <c r="W2" s="325"/>
    </row>
    <row r="3" spans="1:24" ht="18" x14ac:dyDescent="0.25">
      <c r="A3" s="1"/>
      <c r="B3" s="2" t="s">
        <v>3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362" t="s">
        <v>1</v>
      </c>
      <c r="O3" s="4"/>
      <c r="P3" s="4"/>
      <c r="Q3" s="4"/>
      <c r="R3" s="4"/>
      <c r="S3" s="4"/>
      <c r="T3" s="4"/>
    </row>
    <row r="4" spans="1:24" ht="15.75" x14ac:dyDescent="0.25">
      <c r="A4" s="1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363" t="s">
        <v>4</v>
      </c>
      <c r="N4" s="452">
        <f>+N8+N70</f>
        <v>89891970.519999996</v>
      </c>
      <c r="O4" s="4"/>
      <c r="P4" s="4"/>
      <c r="Q4" s="4"/>
      <c r="R4" s="4"/>
      <c r="S4" s="4"/>
      <c r="T4" s="4"/>
      <c r="W4" s="326"/>
    </row>
    <row r="5" spans="1:24" ht="16.5" thickBot="1" x14ac:dyDescent="0.25">
      <c r="A5" s="1"/>
      <c r="B5" s="453" t="s">
        <v>5</v>
      </c>
      <c r="C5" s="1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64"/>
      <c r="Q5" s="364"/>
      <c r="R5" s="364"/>
      <c r="S5" s="364"/>
      <c r="T5" s="364"/>
    </row>
    <row r="6" spans="1:24" ht="16.5" customHeight="1" thickTop="1" thickBot="1" x14ac:dyDescent="0.25">
      <c r="A6" s="1">
        <v>1</v>
      </c>
      <c r="B6" s="730" t="s">
        <v>6</v>
      </c>
      <c r="C6" s="731" t="s">
        <v>7</v>
      </c>
      <c r="D6" s="732"/>
      <c r="E6" s="733"/>
      <c r="F6" s="708" t="s">
        <v>8</v>
      </c>
      <c r="G6" s="708" t="s">
        <v>9</v>
      </c>
      <c r="H6" s="708" t="s">
        <v>10</v>
      </c>
      <c r="I6" s="708" t="s">
        <v>11</v>
      </c>
      <c r="J6" s="708" t="s">
        <v>12</v>
      </c>
      <c r="K6" s="708"/>
      <c r="L6" s="708"/>
      <c r="M6" s="708"/>
      <c r="N6" s="707" t="s">
        <v>13</v>
      </c>
      <c r="O6" s="707" t="s">
        <v>14</v>
      </c>
      <c r="P6" s="707"/>
      <c r="Q6" s="707"/>
      <c r="R6" s="707"/>
      <c r="S6" s="707"/>
      <c r="T6" s="707"/>
      <c r="W6" s="325"/>
    </row>
    <row r="7" spans="1:24" ht="15.75" thickTop="1" thickBot="1" x14ac:dyDescent="0.25">
      <c r="A7" s="1"/>
      <c r="B7" s="721"/>
      <c r="C7" s="734"/>
      <c r="D7" s="735"/>
      <c r="E7" s="736"/>
      <c r="F7" s="708"/>
      <c r="G7" s="708"/>
      <c r="H7" s="708"/>
      <c r="I7" s="708"/>
      <c r="J7" s="8" t="s">
        <v>15</v>
      </c>
      <c r="K7" s="8" t="s">
        <v>16</v>
      </c>
      <c r="L7" s="8" t="s">
        <v>17</v>
      </c>
      <c r="M7" s="8" t="s">
        <v>18</v>
      </c>
      <c r="N7" s="707"/>
      <c r="O7" s="707"/>
      <c r="P7" s="707"/>
      <c r="Q7" s="707"/>
      <c r="R7" s="707"/>
      <c r="S7" s="707"/>
      <c r="T7" s="707"/>
      <c r="W7" s="325"/>
    </row>
    <row r="8" spans="1:24" ht="64.5" customHeight="1" thickTop="1" thickBot="1" x14ac:dyDescent="0.25">
      <c r="A8" s="1"/>
      <c r="B8" s="9" t="s">
        <v>19</v>
      </c>
      <c r="C8" s="728" t="s">
        <v>20</v>
      </c>
      <c r="D8" s="728"/>
      <c r="E8" s="729"/>
      <c r="F8" s="10" t="s">
        <v>21</v>
      </c>
      <c r="G8" s="10" t="s">
        <v>21</v>
      </c>
      <c r="H8" s="10"/>
      <c r="I8" s="10" t="s">
        <v>21</v>
      </c>
      <c r="J8" s="11"/>
      <c r="K8" s="11"/>
      <c r="L8" s="11"/>
      <c r="M8" s="11"/>
      <c r="N8" s="342">
        <f>SUM(D13:D64)</f>
        <v>87847165.519999996</v>
      </c>
      <c r="O8" s="504" t="s">
        <v>22</v>
      </c>
      <c r="P8" s="504"/>
      <c r="Q8" s="504"/>
      <c r="R8" s="504"/>
      <c r="S8" s="504"/>
      <c r="T8" s="504"/>
      <c r="W8" s="325"/>
    </row>
    <row r="9" spans="1:24" ht="15" thickTop="1" x14ac:dyDescent="0.2">
      <c r="A9" s="1"/>
      <c r="B9" s="3"/>
      <c r="C9" s="3"/>
      <c r="D9" s="3"/>
      <c r="E9" s="12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W9" s="325"/>
    </row>
    <row r="10" spans="1:24" ht="16.5" thickBot="1" x14ac:dyDescent="0.25">
      <c r="A10" s="1"/>
      <c r="B10" s="759" t="s">
        <v>23</v>
      </c>
      <c r="C10" s="75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X10" s="327"/>
    </row>
    <row r="11" spans="1:24" ht="16.5" customHeight="1" thickTop="1" thickBot="1" x14ac:dyDescent="0.25">
      <c r="A11" s="1"/>
      <c r="B11" s="707" t="s">
        <v>24</v>
      </c>
      <c r="C11" s="707"/>
      <c r="D11" s="708" t="s">
        <v>25</v>
      </c>
      <c r="E11" s="709"/>
      <c r="F11" s="708" t="s">
        <v>26</v>
      </c>
      <c r="G11" s="708"/>
      <c r="H11" s="708"/>
      <c r="I11" s="708"/>
      <c r="J11" s="708" t="s">
        <v>27</v>
      </c>
      <c r="K11" s="708"/>
      <c r="L11" s="708"/>
      <c r="M11" s="708"/>
      <c r="N11" s="707" t="s">
        <v>28</v>
      </c>
      <c r="O11" s="708" t="s">
        <v>29</v>
      </c>
      <c r="P11" s="708"/>
      <c r="Q11" s="708"/>
      <c r="R11" s="708"/>
      <c r="S11" s="708"/>
      <c r="T11" s="708"/>
    </row>
    <row r="12" spans="1:24" ht="58.5" customHeight="1" thickTop="1" thickBot="1" x14ac:dyDescent="0.25">
      <c r="A12" s="1"/>
      <c r="B12" s="707"/>
      <c r="C12" s="707"/>
      <c r="D12" s="708"/>
      <c r="E12" s="710"/>
      <c r="F12" s="8" t="s">
        <v>30</v>
      </c>
      <c r="G12" s="8" t="s">
        <v>31</v>
      </c>
      <c r="H12" s="8" t="s">
        <v>32</v>
      </c>
      <c r="I12" s="8" t="s">
        <v>33</v>
      </c>
      <c r="J12" s="8" t="s">
        <v>15</v>
      </c>
      <c r="K12" s="8" t="s">
        <v>16</v>
      </c>
      <c r="L12" s="8" t="s">
        <v>17</v>
      </c>
      <c r="M12" s="8" t="s">
        <v>18</v>
      </c>
      <c r="N12" s="707"/>
      <c r="O12" s="14" t="s">
        <v>34</v>
      </c>
      <c r="P12" s="14" t="s">
        <v>35</v>
      </c>
      <c r="Q12" s="14" t="s">
        <v>36</v>
      </c>
      <c r="R12" s="14" t="s">
        <v>37</v>
      </c>
      <c r="S12" s="14" t="s">
        <v>38</v>
      </c>
      <c r="T12" s="14" t="s">
        <v>39</v>
      </c>
    </row>
    <row r="13" spans="1:24" ht="40.5" customHeight="1" thickTop="1" x14ac:dyDescent="0.2">
      <c r="A13" s="1"/>
      <c r="B13" s="750" t="s">
        <v>40</v>
      </c>
      <c r="C13" s="751"/>
      <c r="D13" s="754">
        <f>SUMPRODUCT(I13:I15)</f>
        <v>77200000</v>
      </c>
      <c r="E13" s="340" t="s">
        <v>41</v>
      </c>
      <c r="F13" s="15" t="s">
        <v>42</v>
      </c>
      <c r="G13" s="15" t="s">
        <v>43</v>
      </c>
      <c r="H13" s="341" t="s">
        <v>43</v>
      </c>
      <c r="I13" s="365">
        <v>65000000</v>
      </c>
      <c r="J13" s="341">
        <f t="shared" ref="J13:J64" si="0">+I13/4</f>
        <v>16250000</v>
      </c>
      <c r="K13" s="341">
        <f t="shared" ref="K13:K64" si="1">+I13/4</f>
        <v>16250000</v>
      </c>
      <c r="L13" s="341">
        <f t="shared" ref="L13:L64" si="2">+I13/4</f>
        <v>16250000</v>
      </c>
      <c r="M13" s="341">
        <f t="shared" ref="M13:M64" si="3">+I13/4</f>
        <v>16250000</v>
      </c>
      <c r="N13" s="10" t="s">
        <v>44</v>
      </c>
      <c r="O13" s="16">
        <v>12</v>
      </c>
      <c r="P13" s="16">
        <v>2</v>
      </c>
      <c r="Q13" s="16">
        <v>2</v>
      </c>
      <c r="R13" s="16">
        <v>8</v>
      </c>
      <c r="S13" s="16">
        <v>7</v>
      </c>
      <c r="T13" s="16">
        <v>6</v>
      </c>
    </row>
    <row r="14" spans="1:24" ht="21.75" customHeight="1" x14ac:dyDescent="0.2">
      <c r="A14" s="1"/>
      <c r="B14" s="748"/>
      <c r="C14" s="702"/>
      <c r="D14" s="747"/>
      <c r="E14" s="17" t="s">
        <v>45</v>
      </c>
      <c r="F14" s="17" t="s">
        <v>46</v>
      </c>
      <c r="G14" s="17">
        <v>200</v>
      </c>
      <c r="H14" s="341">
        <v>15000</v>
      </c>
      <c r="I14" s="341">
        <f t="shared" ref="I14:I21" si="4">+G14*H14</f>
        <v>3000000</v>
      </c>
      <c r="J14" s="341">
        <f>+I14/4</f>
        <v>750000</v>
      </c>
      <c r="K14" s="341">
        <f>+I14/4</f>
        <v>750000</v>
      </c>
      <c r="L14" s="341">
        <f>+I14/4</f>
        <v>750000</v>
      </c>
      <c r="M14" s="341">
        <f>+I14/4</f>
        <v>750000</v>
      </c>
      <c r="N14" s="18" t="s">
        <v>44</v>
      </c>
      <c r="O14" s="18">
        <v>12</v>
      </c>
      <c r="P14" s="18">
        <v>2</v>
      </c>
      <c r="Q14" s="18">
        <v>2</v>
      </c>
      <c r="R14" s="18">
        <v>4</v>
      </c>
      <c r="S14" s="18">
        <v>1</v>
      </c>
      <c r="T14" s="18">
        <v>1</v>
      </c>
    </row>
    <row r="15" spans="1:24" x14ac:dyDescent="0.2">
      <c r="A15" s="1"/>
      <c r="B15" s="752"/>
      <c r="C15" s="753"/>
      <c r="D15" s="755"/>
      <c r="E15" s="17" t="s">
        <v>47</v>
      </c>
      <c r="F15" s="17" t="s">
        <v>46</v>
      </c>
      <c r="G15" s="17">
        <v>460</v>
      </c>
      <c r="H15" s="341">
        <v>20000</v>
      </c>
      <c r="I15" s="341">
        <f t="shared" si="4"/>
        <v>9200000</v>
      </c>
      <c r="J15" s="341">
        <f>+I15/4</f>
        <v>2300000</v>
      </c>
      <c r="K15" s="341">
        <f>+I15/4</f>
        <v>2300000</v>
      </c>
      <c r="L15" s="341">
        <f>+I15/4</f>
        <v>2300000</v>
      </c>
      <c r="M15" s="341">
        <f>+I15/4</f>
        <v>2300000</v>
      </c>
      <c r="N15" s="18" t="s">
        <v>44</v>
      </c>
      <c r="O15" s="18">
        <v>12</v>
      </c>
      <c r="P15" s="18">
        <v>2</v>
      </c>
      <c r="Q15" s="18">
        <v>2</v>
      </c>
      <c r="R15" s="18">
        <v>4</v>
      </c>
      <c r="S15" s="18">
        <v>1</v>
      </c>
      <c r="T15" s="18">
        <v>1</v>
      </c>
    </row>
    <row r="16" spans="1:24" x14ac:dyDescent="0.2">
      <c r="A16" s="1"/>
      <c r="B16" s="748" t="s">
        <v>48</v>
      </c>
      <c r="C16" s="748"/>
      <c r="D16" s="487">
        <f>SUMPRODUCT(I16:I17)</f>
        <v>600000</v>
      </c>
      <c r="E16" s="339" t="s">
        <v>49</v>
      </c>
      <c r="F16" s="17" t="s">
        <v>50</v>
      </c>
      <c r="G16" s="32">
        <v>200</v>
      </c>
      <c r="H16" s="365">
        <v>1500</v>
      </c>
      <c r="I16" s="365">
        <f t="shared" si="4"/>
        <v>300000</v>
      </c>
      <c r="J16" s="341">
        <f t="shared" si="0"/>
        <v>75000</v>
      </c>
      <c r="K16" s="341">
        <f t="shared" si="1"/>
        <v>75000</v>
      </c>
      <c r="L16" s="341">
        <f t="shared" si="2"/>
        <v>75000</v>
      </c>
      <c r="M16" s="341">
        <f t="shared" si="3"/>
        <v>75000</v>
      </c>
      <c r="N16" s="18" t="s">
        <v>44</v>
      </c>
      <c r="O16" s="18">
        <v>12</v>
      </c>
      <c r="P16" s="18">
        <v>2</v>
      </c>
      <c r="Q16" s="18">
        <v>2</v>
      </c>
      <c r="R16" s="18">
        <v>3</v>
      </c>
      <c r="S16" s="18">
        <v>1</v>
      </c>
      <c r="T16" s="18">
        <v>1</v>
      </c>
    </row>
    <row r="17" spans="1:21" x14ac:dyDescent="0.2">
      <c r="A17" s="1"/>
      <c r="B17" s="749"/>
      <c r="C17" s="749"/>
      <c r="D17" s="487"/>
      <c r="E17" s="339" t="s">
        <v>51</v>
      </c>
      <c r="F17" s="17" t="s">
        <v>52</v>
      </c>
      <c r="G17" s="32">
        <v>1500</v>
      </c>
      <c r="H17" s="365">
        <v>200</v>
      </c>
      <c r="I17" s="365">
        <f>+G17*H17</f>
        <v>300000</v>
      </c>
      <c r="J17" s="341">
        <f t="shared" si="0"/>
        <v>75000</v>
      </c>
      <c r="K17" s="341">
        <f t="shared" si="1"/>
        <v>75000</v>
      </c>
      <c r="L17" s="341">
        <f t="shared" si="2"/>
        <v>75000</v>
      </c>
      <c r="M17" s="341">
        <f t="shared" si="3"/>
        <v>75000</v>
      </c>
      <c r="N17" s="18" t="s">
        <v>44</v>
      </c>
      <c r="O17" s="18">
        <v>12</v>
      </c>
      <c r="P17" s="18">
        <v>2</v>
      </c>
      <c r="Q17" s="18">
        <v>2</v>
      </c>
      <c r="R17" s="18">
        <v>4</v>
      </c>
      <c r="S17" s="18">
        <v>4</v>
      </c>
      <c r="T17" s="18">
        <v>1</v>
      </c>
    </row>
    <row r="18" spans="1:21" ht="15" customHeight="1" x14ac:dyDescent="0.2">
      <c r="A18" s="1"/>
      <c r="B18" s="704" t="s">
        <v>53</v>
      </c>
      <c r="C18" s="756"/>
      <c r="D18" s="488">
        <f>SUM(I18:I34)</f>
        <v>3674965.52</v>
      </c>
      <c r="E18" s="339" t="s">
        <v>54</v>
      </c>
      <c r="F18" s="17" t="s">
        <v>55</v>
      </c>
      <c r="G18" s="32">
        <v>0</v>
      </c>
      <c r="H18" s="365">
        <v>32000</v>
      </c>
      <c r="I18" s="365">
        <f t="shared" si="4"/>
        <v>0</v>
      </c>
      <c r="J18" s="341">
        <f t="shared" si="0"/>
        <v>0</v>
      </c>
      <c r="K18" s="341">
        <f t="shared" si="1"/>
        <v>0</v>
      </c>
      <c r="L18" s="341">
        <f t="shared" si="2"/>
        <v>0</v>
      </c>
      <c r="M18" s="341">
        <f t="shared" si="3"/>
        <v>0</v>
      </c>
      <c r="N18" s="18" t="s">
        <v>44</v>
      </c>
      <c r="O18" s="18">
        <v>12</v>
      </c>
      <c r="P18" s="18">
        <v>2</v>
      </c>
      <c r="Q18" s="18">
        <v>2</v>
      </c>
      <c r="R18" s="18">
        <v>1</v>
      </c>
      <c r="S18" s="18">
        <v>3</v>
      </c>
      <c r="T18" s="18">
        <v>1</v>
      </c>
      <c r="U18" s="366"/>
    </row>
    <row r="19" spans="1:21" ht="29.25" customHeight="1" x14ac:dyDescent="0.2">
      <c r="A19" s="1"/>
      <c r="B19" s="695"/>
      <c r="C19" s="696"/>
      <c r="D19" s="757"/>
      <c r="E19" s="339" t="s">
        <v>56</v>
      </c>
      <c r="F19" s="17" t="s">
        <v>57</v>
      </c>
      <c r="G19" s="32">
        <v>10</v>
      </c>
      <c r="H19" s="365">
        <v>15000</v>
      </c>
      <c r="I19" s="365">
        <f t="shared" si="4"/>
        <v>150000</v>
      </c>
      <c r="J19" s="341">
        <f t="shared" si="0"/>
        <v>37500</v>
      </c>
      <c r="K19" s="341">
        <f t="shared" si="1"/>
        <v>37500</v>
      </c>
      <c r="L19" s="341">
        <f t="shared" si="2"/>
        <v>37500</v>
      </c>
      <c r="M19" s="341">
        <f t="shared" si="3"/>
        <v>37500</v>
      </c>
      <c r="N19" s="18" t="s">
        <v>44</v>
      </c>
      <c r="O19" s="18">
        <v>12</v>
      </c>
      <c r="P19" s="18">
        <v>2</v>
      </c>
      <c r="Q19" s="18">
        <v>6</v>
      </c>
      <c r="R19" s="18">
        <v>1</v>
      </c>
      <c r="S19" s="18">
        <v>3</v>
      </c>
      <c r="T19" s="18">
        <v>1</v>
      </c>
    </row>
    <row r="20" spans="1:21" ht="25.5" x14ac:dyDescent="0.2">
      <c r="A20" s="1"/>
      <c r="B20" s="695"/>
      <c r="C20" s="696"/>
      <c r="D20" s="757"/>
      <c r="E20" s="339" t="s">
        <v>58</v>
      </c>
      <c r="F20" s="17" t="s">
        <v>59</v>
      </c>
      <c r="G20" s="32">
        <v>0</v>
      </c>
      <c r="H20" s="365">
        <v>60000</v>
      </c>
      <c r="I20" s="365">
        <f t="shared" si="4"/>
        <v>0</v>
      </c>
      <c r="J20" s="341"/>
      <c r="K20" s="341">
        <f>I20</f>
        <v>0</v>
      </c>
      <c r="L20" s="341"/>
      <c r="M20" s="341"/>
      <c r="N20" s="18" t="s">
        <v>44</v>
      </c>
      <c r="O20" s="18">
        <v>12</v>
      </c>
      <c r="P20" s="18">
        <v>2</v>
      </c>
      <c r="Q20" s="18">
        <v>6</v>
      </c>
      <c r="R20" s="18">
        <v>1</v>
      </c>
      <c r="S20" s="18">
        <v>3</v>
      </c>
      <c r="T20" s="18">
        <v>1</v>
      </c>
    </row>
    <row r="21" spans="1:21" x14ac:dyDescent="0.2">
      <c r="A21" s="1"/>
      <c r="B21" s="695"/>
      <c r="C21" s="696"/>
      <c r="D21" s="757"/>
      <c r="E21" s="339" t="s">
        <v>60</v>
      </c>
      <c r="F21" s="17" t="s">
        <v>61</v>
      </c>
      <c r="G21" s="32">
        <v>2</v>
      </c>
      <c r="H21" s="365">
        <v>34482.76</v>
      </c>
      <c r="I21" s="365">
        <f t="shared" si="4"/>
        <v>68965.52</v>
      </c>
      <c r="J21" s="341">
        <f>+I21/4</f>
        <v>17241.38</v>
      </c>
      <c r="K21" s="341">
        <f>+I21/4</f>
        <v>17241.38</v>
      </c>
      <c r="L21" s="341">
        <f>+I21/4</f>
        <v>17241.38</v>
      </c>
      <c r="M21" s="341">
        <f>+I21/4</f>
        <v>17241.38</v>
      </c>
      <c r="N21" s="18" t="s">
        <v>44</v>
      </c>
      <c r="O21" s="18">
        <v>12</v>
      </c>
      <c r="P21" s="18">
        <v>2</v>
      </c>
      <c r="Q21" s="18">
        <v>6</v>
      </c>
      <c r="R21" s="18">
        <v>1</v>
      </c>
      <c r="S21" s="18">
        <v>3</v>
      </c>
      <c r="T21" s="18">
        <v>1</v>
      </c>
    </row>
    <row r="22" spans="1:21" ht="30" customHeight="1" x14ac:dyDescent="0.2">
      <c r="A22" s="1"/>
      <c r="B22" s="695"/>
      <c r="C22" s="696"/>
      <c r="D22" s="757"/>
      <c r="E22" s="339" t="s">
        <v>62</v>
      </c>
      <c r="F22" s="17" t="s">
        <v>63</v>
      </c>
      <c r="G22" s="32" t="s">
        <v>43</v>
      </c>
      <c r="H22" s="365" t="s">
        <v>43</v>
      </c>
      <c r="I22" s="365">
        <v>300000</v>
      </c>
      <c r="J22" s="341">
        <f t="shared" si="0"/>
        <v>75000</v>
      </c>
      <c r="K22" s="341">
        <f t="shared" si="1"/>
        <v>75000</v>
      </c>
      <c r="L22" s="341">
        <f t="shared" si="2"/>
        <v>75000</v>
      </c>
      <c r="M22" s="341">
        <f t="shared" si="3"/>
        <v>75000</v>
      </c>
      <c r="N22" s="18" t="s">
        <v>44</v>
      </c>
      <c r="O22" s="18">
        <v>12</v>
      </c>
      <c r="P22" s="18">
        <v>2</v>
      </c>
      <c r="Q22" s="18">
        <v>6</v>
      </c>
      <c r="R22" s="18">
        <v>1</v>
      </c>
      <c r="S22" s="18">
        <v>1</v>
      </c>
      <c r="T22" s="18">
        <v>1</v>
      </c>
    </row>
    <row r="23" spans="1:21" ht="55.5" customHeight="1" x14ac:dyDescent="0.2">
      <c r="A23" s="1"/>
      <c r="B23" s="695"/>
      <c r="C23" s="696"/>
      <c r="D23" s="757"/>
      <c r="E23" s="339" t="s">
        <v>64</v>
      </c>
      <c r="F23" s="17" t="s">
        <v>65</v>
      </c>
      <c r="G23" s="32" t="s">
        <v>43</v>
      </c>
      <c r="H23" s="365" t="s">
        <v>43</v>
      </c>
      <c r="I23" s="365">
        <v>350000</v>
      </c>
      <c r="J23" s="341">
        <f t="shared" si="0"/>
        <v>87500</v>
      </c>
      <c r="K23" s="341">
        <f t="shared" si="1"/>
        <v>87500</v>
      </c>
      <c r="L23" s="341">
        <f t="shared" si="2"/>
        <v>87500</v>
      </c>
      <c r="M23" s="341">
        <f t="shared" si="3"/>
        <v>87500</v>
      </c>
      <c r="N23" s="18" t="s">
        <v>44</v>
      </c>
      <c r="O23" s="18">
        <v>12</v>
      </c>
      <c r="P23" s="18">
        <v>2</v>
      </c>
      <c r="Q23" s="18">
        <v>2</v>
      </c>
      <c r="R23" s="18">
        <v>7</v>
      </c>
      <c r="S23" s="18">
        <v>2</v>
      </c>
      <c r="T23" s="18">
        <v>1</v>
      </c>
    </row>
    <row r="24" spans="1:21" x14ac:dyDescent="0.2">
      <c r="A24" s="19"/>
      <c r="B24" s="695"/>
      <c r="C24" s="696"/>
      <c r="D24" s="757"/>
      <c r="E24" s="339" t="s">
        <v>66</v>
      </c>
      <c r="F24" s="17" t="s">
        <v>67</v>
      </c>
      <c r="G24" s="32">
        <v>3</v>
      </c>
      <c r="H24" s="365">
        <v>50000</v>
      </c>
      <c r="I24" s="365">
        <f>+G24*H24</f>
        <v>150000</v>
      </c>
      <c r="J24" s="341">
        <f>I24/4</f>
        <v>37500</v>
      </c>
      <c r="K24" s="341">
        <f t="shared" si="1"/>
        <v>37500</v>
      </c>
      <c r="L24" s="341">
        <f t="shared" si="2"/>
        <v>37500</v>
      </c>
      <c r="M24" s="341">
        <f t="shared" si="3"/>
        <v>37500</v>
      </c>
      <c r="N24" s="20" t="s">
        <v>44</v>
      </c>
      <c r="O24" s="20">
        <v>12</v>
      </c>
      <c r="P24" s="20">
        <v>2</v>
      </c>
      <c r="Q24" s="20">
        <v>3</v>
      </c>
      <c r="R24" s="20">
        <v>9</v>
      </c>
      <c r="S24" s="20">
        <v>1</v>
      </c>
      <c r="T24" s="20">
        <v>1</v>
      </c>
    </row>
    <row r="25" spans="1:21" x14ac:dyDescent="0.2">
      <c r="A25" s="19"/>
      <c r="B25" s="695"/>
      <c r="C25" s="696"/>
      <c r="D25" s="757"/>
      <c r="E25" s="339" t="s">
        <v>68</v>
      </c>
      <c r="F25" s="17" t="s">
        <v>69</v>
      </c>
      <c r="G25" s="32">
        <v>3</v>
      </c>
      <c r="H25" s="365">
        <v>50000</v>
      </c>
      <c r="I25" s="365">
        <f t="shared" ref="I25:I26" si="5">+G25*H25</f>
        <v>150000</v>
      </c>
      <c r="J25" s="341">
        <f>I25/4</f>
        <v>37500</v>
      </c>
      <c r="K25" s="341">
        <f t="shared" si="1"/>
        <v>37500</v>
      </c>
      <c r="L25" s="341">
        <f t="shared" si="2"/>
        <v>37500</v>
      </c>
      <c r="M25" s="341">
        <f t="shared" si="3"/>
        <v>37500</v>
      </c>
      <c r="N25" s="20" t="s">
        <v>44</v>
      </c>
      <c r="O25" s="20">
        <v>12</v>
      </c>
      <c r="P25" s="20">
        <v>2</v>
      </c>
      <c r="Q25" s="20">
        <v>3</v>
      </c>
      <c r="R25" s="20">
        <v>9</v>
      </c>
      <c r="S25" s="20">
        <v>5</v>
      </c>
      <c r="T25" s="20">
        <v>1</v>
      </c>
    </row>
    <row r="26" spans="1:21" ht="25.5" x14ac:dyDescent="0.2">
      <c r="A26" s="19"/>
      <c r="B26" s="695"/>
      <c r="C26" s="696"/>
      <c r="D26" s="757"/>
      <c r="E26" s="339" t="s">
        <v>70</v>
      </c>
      <c r="F26" s="17" t="s">
        <v>1321</v>
      </c>
      <c r="G26" s="32">
        <v>3</v>
      </c>
      <c r="H26" s="365">
        <v>100000</v>
      </c>
      <c r="I26" s="365">
        <f t="shared" si="5"/>
        <v>300000</v>
      </c>
      <c r="J26" s="341">
        <f t="shared" ref="J26:J32" si="6">I26/4</f>
        <v>75000</v>
      </c>
      <c r="K26" s="341">
        <f t="shared" si="1"/>
        <v>75000</v>
      </c>
      <c r="L26" s="341">
        <f t="shared" si="2"/>
        <v>75000</v>
      </c>
      <c r="M26" s="341">
        <f t="shared" si="3"/>
        <v>75000</v>
      </c>
      <c r="N26" s="20" t="s">
        <v>44</v>
      </c>
      <c r="O26" s="20">
        <v>12</v>
      </c>
      <c r="P26" s="20">
        <v>2</v>
      </c>
      <c r="Q26" s="20">
        <v>2</v>
      </c>
      <c r="R26" s="20">
        <v>5</v>
      </c>
      <c r="S26" s="20">
        <v>8</v>
      </c>
      <c r="T26" s="20">
        <v>1</v>
      </c>
    </row>
    <row r="27" spans="1:21" ht="25.5" x14ac:dyDescent="0.2">
      <c r="A27" s="19"/>
      <c r="B27" s="695"/>
      <c r="C27" s="696"/>
      <c r="D27" s="757"/>
      <c r="E27" s="339" t="s">
        <v>71</v>
      </c>
      <c r="F27" s="17" t="s">
        <v>72</v>
      </c>
      <c r="G27" s="32">
        <v>70</v>
      </c>
      <c r="H27" s="365">
        <v>4000</v>
      </c>
      <c r="I27" s="365">
        <f>+G27*H27</f>
        <v>280000</v>
      </c>
      <c r="J27" s="341">
        <f t="shared" si="6"/>
        <v>70000</v>
      </c>
      <c r="K27" s="341">
        <f t="shared" si="1"/>
        <v>70000</v>
      </c>
      <c r="L27" s="341">
        <f t="shared" si="2"/>
        <v>70000</v>
      </c>
      <c r="M27" s="341">
        <f t="shared" si="3"/>
        <v>70000</v>
      </c>
      <c r="N27" s="20" t="s">
        <v>44</v>
      </c>
      <c r="O27" s="20">
        <v>12</v>
      </c>
      <c r="P27" s="20">
        <v>2</v>
      </c>
      <c r="Q27" s="20">
        <v>2</v>
      </c>
      <c r="R27" s="20">
        <v>2</v>
      </c>
      <c r="S27" s="20">
        <v>2</v>
      </c>
      <c r="T27" s="20">
        <v>1</v>
      </c>
    </row>
    <row r="28" spans="1:21" ht="25.5" x14ac:dyDescent="0.2">
      <c r="A28" s="19"/>
      <c r="B28" s="695"/>
      <c r="C28" s="696"/>
      <c r="D28" s="757"/>
      <c r="E28" s="339" t="s">
        <v>73</v>
      </c>
      <c r="F28" s="32" t="s">
        <v>74</v>
      </c>
      <c r="G28" s="32">
        <v>5</v>
      </c>
      <c r="H28" s="365">
        <v>10000</v>
      </c>
      <c r="I28" s="365">
        <f t="shared" ref="I28:I34" si="7">+G28*H28</f>
        <v>50000</v>
      </c>
      <c r="J28" s="365">
        <f t="shared" si="6"/>
        <v>12500</v>
      </c>
      <c r="K28" s="341">
        <f t="shared" si="1"/>
        <v>12500</v>
      </c>
      <c r="L28" s="341">
        <f t="shared" si="2"/>
        <v>12500</v>
      </c>
      <c r="M28" s="341">
        <f t="shared" si="3"/>
        <v>12500</v>
      </c>
      <c r="N28" s="20" t="s">
        <v>44</v>
      </c>
      <c r="O28" s="20">
        <v>12</v>
      </c>
      <c r="P28" s="20">
        <v>2</v>
      </c>
      <c r="Q28" s="20">
        <v>2</v>
      </c>
      <c r="R28" s="20">
        <v>2</v>
      </c>
      <c r="S28" s="20">
        <v>2</v>
      </c>
      <c r="T28" s="20">
        <v>1</v>
      </c>
    </row>
    <row r="29" spans="1:21" x14ac:dyDescent="0.2">
      <c r="A29" s="19"/>
      <c r="B29" s="695"/>
      <c r="C29" s="696"/>
      <c r="D29" s="757"/>
      <c r="E29" s="339" t="s">
        <v>75</v>
      </c>
      <c r="F29" s="32" t="s">
        <v>76</v>
      </c>
      <c r="G29" s="32">
        <v>10</v>
      </c>
      <c r="H29" s="365">
        <v>15000</v>
      </c>
      <c r="I29" s="365">
        <f t="shared" si="7"/>
        <v>150000</v>
      </c>
      <c r="J29" s="365">
        <f t="shared" si="6"/>
        <v>37500</v>
      </c>
      <c r="K29" s="341">
        <f t="shared" si="1"/>
        <v>37500</v>
      </c>
      <c r="L29" s="341">
        <f t="shared" si="2"/>
        <v>37500</v>
      </c>
      <c r="M29" s="341">
        <f t="shared" si="3"/>
        <v>37500</v>
      </c>
      <c r="N29" s="20" t="s">
        <v>44</v>
      </c>
      <c r="O29" s="20">
        <v>12</v>
      </c>
      <c r="P29" s="20">
        <v>2</v>
      </c>
      <c r="Q29" s="20">
        <v>6</v>
      </c>
      <c r="R29" s="20">
        <v>2</v>
      </c>
      <c r="S29" s="20">
        <v>3</v>
      </c>
      <c r="T29" s="20">
        <v>1</v>
      </c>
    </row>
    <row r="30" spans="1:21" ht="40.5" customHeight="1" x14ac:dyDescent="0.2">
      <c r="A30" s="19"/>
      <c r="B30" s="695"/>
      <c r="C30" s="696"/>
      <c r="D30" s="757"/>
      <c r="E30" s="339" t="s">
        <v>77</v>
      </c>
      <c r="F30" s="32" t="s">
        <v>78</v>
      </c>
      <c r="G30" s="32">
        <v>20</v>
      </c>
      <c r="H30" s="365">
        <v>8000</v>
      </c>
      <c r="I30" s="365">
        <f t="shared" si="7"/>
        <v>160000</v>
      </c>
      <c r="J30" s="365">
        <f t="shared" si="6"/>
        <v>40000</v>
      </c>
      <c r="K30" s="341">
        <f t="shared" si="1"/>
        <v>40000</v>
      </c>
      <c r="L30" s="341">
        <f t="shared" si="2"/>
        <v>40000</v>
      </c>
      <c r="M30" s="341">
        <f t="shared" si="3"/>
        <v>40000</v>
      </c>
      <c r="N30" s="20" t="s">
        <v>44</v>
      </c>
      <c r="O30" s="20">
        <v>12</v>
      </c>
      <c r="P30" s="20">
        <v>2</v>
      </c>
      <c r="Q30" s="20">
        <v>2</v>
      </c>
      <c r="R30" s="20">
        <v>7</v>
      </c>
      <c r="S30" s="20">
        <v>1</v>
      </c>
      <c r="T30" s="20">
        <v>7</v>
      </c>
    </row>
    <row r="31" spans="1:21" ht="28.5" customHeight="1" x14ac:dyDescent="0.2">
      <c r="A31" s="19"/>
      <c r="B31" s="695"/>
      <c r="C31" s="696"/>
      <c r="D31" s="757"/>
      <c r="E31" s="339" t="s">
        <v>79</v>
      </c>
      <c r="F31" s="32" t="s">
        <v>80</v>
      </c>
      <c r="G31" s="32">
        <v>60</v>
      </c>
      <c r="H31" s="365">
        <v>6000</v>
      </c>
      <c r="I31" s="365">
        <f t="shared" si="7"/>
        <v>360000</v>
      </c>
      <c r="J31" s="365">
        <f t="shared" si="6"/>
        <v>90000</v>
      </c>
      <c r="K31" s="341">
        <f t="shared" si="1"/>
        <v>90000</v>
      </c>
      <c r="L31" s="341">
        <f t="shared" si="2"/>
        <v>90000</v>
      </c>
      <c r="M31" s="341">
        <f t="shared" si="3"/>
        <v>90000</v>
      </c>
      <c r="N31" s="20" t="s">
        <v>44</v>
      </c>
      <c r="O31" s="20">
        <v>12</v>
      </c>
      <c r="P31" s="20">
        <v>2</v>
      </c>
      <c r="Q31" s="20">
        <v>6</v>
      </c>
      <c r="R31" s="20">
        <v>1</v>
      </c>
      <c r="S31" s="20">
        <v>4</v>
      </c>
      <c r="T31" s="20">
        <v>1</v>
      </c>
    </row>
    <row r="32" spans="1:21" ht="25.5" x14ac:dyDescent="0.2">
      <c r="A32" s="19"/>
      <c r="B32" s="695"/>
      <c r="C32" s="696"/>
      <c r="D32" s="757"/>
      <c r="E32" s="339" t="s">
        <v>81</v>
      </c>
      <c r="F32" s="32" t="s">
        <v>1322</v>
      </c>
      <c r="G32" s="32">
        <v>1</v>
      </c>
      <c r="H32" s="365">
        <v>166000</v>
      </c>
      <c r="I32" s="365">
        <f t="shared" si="7"/>
        <v>166000</v>
      </c>
      <c r="J32" s="365">
        <f t="shared" si="6"/>
        <v>41500</v>
      </c>
      <c r="K32" s="341">
        <f t="shared" si="1"/>
        <v>41500</v>
      </c>
      <c r="L32" s="341">
        <f t="shared" si="2"/>
        <v>41500</v>
      </c>
      <c r="M32" s="341">
        <f t="shared" si="3"/>
        <v>41500</v>
      </c>
      <c r="N32" s="20" t="s">
        <v>44</v>
      </c>
      <c r="O32" s="20">
        <v>12</v>
      </c>
      <c r="P32" s="20">
        <v>2</v>
      </c>
      <c r="Q32" s="20">
        <v>6</v>
      </c>
      <c r="R32" s="20">
        <v>2</v>
      </c>
      <c r="S32" s="20">
        <v>1</v>
      </c>
      <c r="T32" s="20">
        <v>1</v>
      </c>
    </row>
    <row r="33" spans="1:20" ht="25.5" x14ac:dyDescent="0.2">
      <c r="A33" s="1"/>
      <c r="B33" s="695"/>
      <c r="C33" s="696"/>
      <c r="D33" s="757"/>
      <c r="E33" s="339" t="s">
        <v>82</v>
      </c>
      <c r="F33" s="32" t="s">
        <v>83</v>
      </c>
      <c r="G33" s="32">
        <v>1</v>
      </c>
      <c r="H33" s="365">
        <v>40000</v>
      </c>
      <c r="I33" s="365">
        <f t="shared" si="7"/>
        <v>40000</v>
      </c>
      <c r="J33" s="365">
        <f t="shared" si="0"/>
        <v>10000</v>
      </c>
      <c r="K33" s="341">
        <f t="shared" si="1"/>
        <v>10000</v>
      </c>
      <c r="L33" s="341">
        <f t="shared" si="2"/>
        <v>10000</v>
      </c>
      <c r="M33" s="341">
        <f t="shared" si="3"/>
        <v>10000</v>
      </c>
      <c r="N33" s="18" t="s">
        <v>44</v>
      </c>
      <c r="O33" s="18">
        <v>12</v>
      </c>
      <c r="P33" s="18">
        <v>2</v>
      </c>
      <c r="Q33" s="18">
        <v>6</v>
      </c>
      <c r="R33" s="18">
        <v>2</v>
      </c>
      <c r="S33" s="18">
        <v>1</v>
      </c>
      <c r="T33" s="18">
        <v>1</v>
      </c>
    </row>
    <row r="34" spans="1:20" x14ac:dyDescent="0.2">
      <c r="A34" s="1"/>
      <c r="B34" s="702"/>
      <c r="C34" s="703"/>
      <c r="D34" s="758"/>
      <c r="E34" s="339" t="s">
        <v>84</v>
      </c>
      <c r="F34" s="32" t="s">
        <v>85</v>
      </c>
      <c r="G34" s="32">
        <v>10</v>
      </c>
      <c r="H34" s="365">
        <v>100000</v>
      </c>
      <c r="I34" s="365">
        <f t="shared" si="7"/>
        <v>1000000</v>
      </c>
      <c r="J34" s="365">
        <f t="shared" si="0"/>
        <v>250000</v>
      </c>
      <c r="K34" s="341">
        <f t="shared" si="1"/>
        <v>250000</v>
      </c>
      <c r="L34" s="341">
        <f t="shared" si="2"/>
        <v>250000</v>
      </c>
      <c r="M34" s="341">
        <f t="shared" si="3"/>
        <v>250000</v>
      </c>
      <c r="N34" s="18" t="s">
        <v>44</v>
      </c>
      <c r="O34" s="18">
        <v>12</v>
      </c>
      <c r="P34" s="18">
        <v>2</v>
      </c>
      <c r="Q34" s="18">
        <v>3</v>
      </c>
      <c r="R34" s="18">
        <v>7</v>
      </c>
      <c r="S34" s="18">
        <v>1</v>
      </c>
      <c r="T34" s="18">
        <v>1</v>
      </c>
    </row>
    <row r="35" spans="1:20" ht="42" customHeight="1" x14ac:dyDescent="0.2">
      <c r="A35" s="1"/>
      <c r="B35" s="737" t="s">
        <v>86</v>
      </c>
      <c r="C35" s="737"/>
      <c r="D35" s="487">
        <f>SUM(I35:I37)</f>
        <v>1467200</v>
      </c>
      <c r="E35" s="339" t="s">
        <v>87</v>
      </c>
      <c r="F35" s="32" t="s">
        <v>88</v>
      </c>
      <c r="G35" s="32">
        <v>0</v>
      </c>
      <c r="H35" s="365">
        <v>500000</v>
      </c>
      <c r="I35" s="365">
        <f t="shared" ref="I35:I64" si="8">G35*H35</f>
        <v>0</v>
      </c>
      <c r="J35" s="365">
        <f t="shared" si="0"/>
        <v>0</v>
      </c>
      <c r="K35" s="341">
        <f t="shared" si="1"/>
        <v>0</v>
      </c>
      <c r="L35" s="341">
        <f t="shared" si="2"/>
        <v>0</v>
      </c>
      <c r="M35" s="341">
        <f t="shared" si="3"/>
        <v>0</v>
      </c>
      <c r="N35" s="18" t="s">
        <v>44</v>
      </c>
      <c r="O35" s="18">
        <v>12</v>
      </c>
      <c r="P35" s="18">
        <v>2</v>
      </c>
      <c r="Q35" s="18">
        <v>2</v>
      </c>
      <c r="R35" s="18">
        <v>8</v>
      </c>
      <c r="S35" s="18">
        <v>7</v>
      </c>
      <c r="T35" s="18">
        <v>6</v>
      </c>
    </row>
    <row r="36" spans="1:20" ht="42" customHeight="1" x14ac:dyDescent="0.2">
      <c r="A36" s="1"/>
      <c r="B36" s="737"/>
      <c r="C36" s="737"/>
      <c r="D36" s="487"/>
      <c r="E36" s="339" t="s">
        <v>89</v>
      </c>
      <c r="F36" s="32" t="s">
        <v>90</v>
      </c>
      <c r="G36" s="32">
        <v>100</v>
      </c>
      <c r="H36" s="365">
        <f>1056*12</f>
        <v>12672</v>
      </c>
      <c r="I36" s="365">
        <f>G36*H36</f>
        <v>1267200</v>
      </c>
      <c r="J36" s="365">
        <f t="shared" si="0"/>
        <v>316800</v>
      </c>
      <c r="K36" s="341">
        <f t="shared" si="1"/>
        <v>316800</v>
      </c>
      <c r="L36" s="341">
        <f t="shared" si="2"/>
        <v>316800</v>
      </c>
      <c r="M36" s="341">
        <f t="shared" si="3"/>
        <v>316800</v>
      </c>
      <c r="N36" s="18" t="s">
        <v>44</v>
      </c>
      <c r="O36" s="18">
        <v>12</v>
      </c>
      <c r="P36" s="18">
        <v>2</v>
      </c>
      <c r="Q36" s="18">
        <v>6</v>
      </c>
      <c r="R36" s="18">
        <v>8</v>
      </c>
      <c r="S36" s="18">
        <v>8</v>
      </c>
      <c r="T36" s="18">
        <v>1</v>
      </c>
    </row>
    <row r="37" spans="1:20" ht="27" customHeight="1" x14ac:dyDescent="0.2">
      <c r="A37" s="1"/>
      <c r="B37" s="738"/>
      <c r="C37" s="738"/>
      <c r="D37" s="487"/>
      <c r="E37" s="339" t="s">
        <v>91</v>
      </c>
      <c r="F37" s="32" t="s">
        <v>92</v>
      </c>
      <c r="G37" s="32">
        <v>1</v>
      </c>
      <c r="H37" s="365">
        <v>200000</v>
      </c>
      <c r="I37" s="365">
        <f t="shared" si="8"/>
        <v>200000</v>
      </c>
      <c r="J37" s="365">
        <f t="shared" si="0"/>
        <v>50000</v>
      </c>
      <c r="K37" s="341">
        <f t="shared" si="1"/>
        <v>50000</v>
      </c>
      <c r="L37" s="341">
        <f t="shared" si="2"/>
        <v>50000</v>
      </c>
      <c r="M37" s="341">
        <f t="shared" si="3"/>
        <v>50000</v>
      </c>
      <c r="N37" s="18" t="s">
        <v>44</v>
      </c>
      <c r="O37" s="18">
        <v>12</v>
      </c>
      <c r="P37" s="18">
        <v>2</v>
      </c>
      <c r="Q37" s="18">
        <v>2</v>
      </c>
      <c r="R37" s="18">
        <v>7</v>
      </c>
      <c r="S37" s="18">
        <v>2</v>
      </c>
      <c r="T37" s="18">
        <v>2</v>
      </c>
    </row>
    <row r="38" spans="1:20" ht="38.25" customHeight="1" x14ac:dyDescent="0.2">
      <c r="A38" s="1"/>
      <c r="B38" s="739" t="s">
        <v>93</v>
      </c>
      <c r="C38" s="740"/>
      <c r="D38" s="745">
        <f>SUMPRODUCT(I38:I59)</f>
        <v>3369000</v>
      </c>
      <c r="E38" s="339" t="s">
        <v>94</v>
      </c>
      <c r="F38" s="32" t="s">
        <v>95</v>
      </c>
      <c r="G38" s="32">
        <v>1</v>
      </c>
      <c r="H38" s="365">
        <v>300000</v>
      </c>
      <c r="I38" s="365">
        <f t="shared" si="8"/>
        <v>300000</v>
      </c>
      <c r="J38" s="365">
        <f t="shared" si="0"/>
        <v>75000</v>
      </c>
      <c r="K38" s="341">
        <f t="shared" si="1"/>
        <v>75000</v>
      </c>
      <c r="L38" s="341">
        <f t="shared" si="2"/>
        <v>75000</v>
      </c>
      <c r="M38" s="341">
        <f t="shared" si="3"/>
        <v>75000</v>
      </c>
      <c r="N38" s="18" t="s">
        <v>44</v>
      </c>
      <c r="O38" s="18">
        <v>12</v>
      </c>
      <c r="P38" s="18">
        <v>2</v>
      </c>
      <c r="Q38" s="18">
        <v>2</v>
      </c>
      <c r="R38" s="18">
        <v>2</v>
      </c>
      <c r="S38" s="18">
        <v>1</v>
      </c>
      <c r="T38" s="18">
        <v>1</v>
      </c>
    </row>
    <row r="39" spans="1:20" ht="25.5" x14ac:dyDescent="0.2">
      <c r="A39" s="1"/>
      <c r="B39" s="741"/>
      <c r="C39" s="742"/>
      <c r="D39" s="746"/>
      <c r="E39" s="339" t="s">
        <v>96</v>
      </c>
      <c r="F39" s="32" t="s">
        <v>97</v>
      </c>
      <c r="G39" s="32">
        <v>1</v>
      </c>
      <c r="H39" s="365">
        <v>300000</v>
      </c>
      <c r="I39" s="365">
        <f t="shared" si="8"/>
        <v>300000</v>
      </c>
      <c r="J39" s="365">
        <f t="shared" si="0"/>
        <v>75000</v>
      </c>
      <c r="K39" s="341">
        <f t="shared" si="1"/>
        <v>75000</v>
      </c>
      <c r="L39" s="341">
        <f t="shared" si="2"/>
        <v>75000</v>
      </c>
      <c r="M39" s="341">
        <f t="shared" si="3"/>
        <v>75000</v>
      </c>
      <c r="N39" s="18" t="s">
        <v>44</v>
      </c>
      <c r="O39" s="18">
        <v>12</v>
      </c>
      <c r="P39" s="18">
        <v>2</v>
      </c>
      <c r="Q39" s="18">
        <v>2</v>
      </c>
      <c r="R39" s="18">
        <v>2</v>
      </c>
      <c r="S39" s="18">
        <v>1</v>
      </c>
      <c r="T39" s="18">
        <v>1</v>
      </c>
    </row>
    <row r="40" spans="1:20" ht="25.5" customHeight="1" x14ac:dyDescent="0.2">
      <c r="A40" s="1"/>
      <c r="B40" s="741"/>
      <c r="C40" s="742"/>
      <c r="D40" s="746"/>
      <c r="E40" s="339" t="s">
        <v>98</v>
      </c>
      <c r="F40" s="32" t="s">
        <v>99</v>
      </c>
      <c r="G40" s="32">
        <v>1</v>
      </c>
      <c r="H40" s="365">
        <v>300000</v>
      </c>
      <c r="I40" s="365">
        <f t="shared" si="8"/>
        <v>300000</v>
      </c>
      <c r="J40" s="365">
        <f t="shared" si="0"/>
        <v>75000</v>
      </c>
      <c r="K40" s="341">
        <f t="shared" si="1"/>
        <v>75000</v>
      </c>
      <c r="L40" s="341">
        <f t="shared" si="2"/>
        <v>75000</v>
      </c>
      <c r="M40" s="341">
        <f t="shared" si="3"/>
        <v>75000</v>
      </c>
      <c r="N40" s="18" t="s">
        <v>44</v>
      </c>
      <c r="O40" s="18">
        <v>12</v>
      </c>
      <c r="P40" s="18">
        <v>2</v>
      </c>
      <c r="Q40" s="18">
        <v>2</v>
      </c>
      <c r="R40" s="18">
        <v>2</v>
      </c>
      <c r="S40" s="18">
        <v>1</v>
      </c>
      <c r="T40" s="18">
        <v>1</v>
      </c>
    </row>
    <row r="41" spans="1:20" ht="38.25" customHeight="1" x14ac:dyDescent="0.2">
      <c r="A41" s="1"/>
      <c r="B41" s="741"/>
      <c r="C41" s="742"/>
      <c r="D41" s="746"/>
      <c r="E41" s="339" t="s">
        <v>100</v>
      </c>
      <c r="F41" s="32" t="s">
        <v>101</v>
      </c>
      <c r="G41" s="32">
        <v>1</v>
      </c>
      <c r="H41" s="365">
        <v>500000</v>
      </c>
      <c r="I41" s="365">
        <f t="shared" si="8"/>
        <v>500000</v>
      </c>
      <c r="J41" s="365">
        <f t="shared" si="0"/>
        <v>125000</v>
      </c>
      <c r="K41" s="341">
        <f t="shared" si="1"/>
        <v>125000</v>
      </c>
      <c r="L41" s="341">
        <f t="shared" si="2"/>
        <v>125000</v>
      </c>
      <c r="M41" s="341">
        <f t="shared" si="3"/>
        <v>125000</v>
      </c>
      <c r="N41" s="18" t="s">
        <v>44</v>
      </c>
      <c r="O41" s="18">
        <v>12</v>
      </c>
      <c r="P41" s="18">
        <v>2</v>
      </c>
      <c r="Q41" s="18">
        <v>2</v>
      </c>
      <c r="R41" s="18">
        <v>2</v>
      </c>
      <c r="S41" s="18">
        <v>1</v>
      </c>
      <c r="T41" s="18">
        <v>1</v>
      </c>
    </row>
    <row r="42" spans="1:20" ht="14.25" customHeight="1" x14ac:dyDescent="0.2">
      <c r="B42" s="741"/>
      <c r="C42" s="742"/>
      <c r="D42" s="746"/>
      <c r="E42" s="339" t="s">
        <v>102</v>
      </c>
      <c r="F42" s="329" t="s">
        <v>103</v>
      </c>
      <c r="G42" s="329">
        <v>500</v>
      </c>
      <c r="H42" s="365">
        <v>300</v>
      </c>
      <c r="I42" s="365">
        <f>G42*H42</f>
        <v>150000</v>
      </c>
      <c r="J42" s="365">
        <f t="shared" si="0"/>
        <v>37500</v>
      </c>
      <c r="K42" s="341">
        <f t="shared" si="1"/>
        <v>37500</v>
      </c>
      <c r="L42" s="341">
        <f t="shared" si="2"/>
        <v>37500</v>
      </c>
      <c r="M42" s="341">
        <f t="shared" si="3"/>
        <v>37500</v>
      </c>
      <c r="N42" s="23" t="s">
        <v>44</v>
      </c>
      <c r="O42" s="23">
        <v>12</v>
      </c>
      <c r="P42" s="23">
        <v>2</v>
      </c>
      <c r="Q42" s="23">
        <v>2</v>
      </c>
      <c r="R42" s="23">
        <v>2</v>
      </c>
      <c r="S42" s="23">
        <v>1</v>
      </c>
      <c r="T42" s="23">
        <v>1</v>
      </c>
    </row>
    <row r="43" spans="1:20" x14ac:dyDescent="0.2">
      <c r="B43" s="741"/>
      <c r="C43" s="742"/>
      <c r="D43" s="746"/>
      <c r="E43" s="339" t="s">
        <v>104</v>
      </c>
      <c r="F43" s="20" t="s">
        <v>105</v>
      </c>
      <c r="G43" s="20">
        <v>1</v>
      </c>
      <c r="H43" s="365">
        <v>300000</v>
      </c>
      <c r="I43" s="365">
        <f>G43*H43</f>
        <v>300000</v>
      </c>
      <c r="J43" s="365">
        <f t="shared" si="0"/>
        <v>75000</v>
      </c>
      <c r="K43" s="341">
        <f t="shared" si="1"/>
        <v>75000</v>
      </c>
      <c r="L43" s="341">
        <f t="shared" si="2"/>
        <v>75000</v>
      </c>
      <c r="M43" s="341">
        <f t="shared" si="3"/>
        <v>75000</v>
      </c>
      <c r="N43" s="18" t="s">
        <v>44</v>
      </c>
      <c r="O43" s="18">
        <v>12</v>
      </c>
      <c r="P43" s="18">
        <v>2</v>
      </c>
      <c r="Q43" s="18">
        <v>2</v>
      </c>
      <c r="R43" s="18">
        <v>2</v>
      </c>
      <c r="S43" s="18">
        <v>1</v>
      </c>
      <c r="T43" s="18">
        <v>1</v>
      </c>
    </row>
    <row r="44" spans="1:20" x14ac:dyDescent="0.2">
      <c r="B44" s="741"/>
      <c r="C44" s="742"/>
      <c r="D44" s="746"/>
      <c r="E44" s="339" t="s">
        <v>106</v>
      </c>
      <c r="F44" s="32" t="s">
        <v>107</v>
      </c>
      <c r="G44" s="20">
        <v>1</v>
      </c>
      <c r="H44" s="365">
        <v>300000</v>
      </c>
      <c r="I44" s="365">
        <f>G44*H44</f>
        <v>300000</v>
      </c>
      <c r="J44" s="365">
        <f t="shared" si="0"/>
        <v>75000</v>
      </c>
      <c r="K44" s="341">
        <f t="shared" si="1"/>
        <v>75000</v>
      </c>
      <c r="L44" s="341">
        <f t="shared" si="2"/>
        <v>75000</v>
      </c>
      <c r="M44" s="341">
        <f t="shared" si="3"/>
        <v>75000</v>
      </c>
      <c r="N44" s="18" t="s">
        <v>44</v>
      </c>
      <c r="O44" s="18">
        <v>12</v>
      </c>
      <c r="P44" s="18">
        <v>2</v>
      </c>
      <c r="Q44" s="18">
        <v>2</v>
      </c>
      <c r="R44" s="18">
        <v>2</v>
      </c>
      <c r="S44" s="18">
        <v>1</v>
      </c>
      <c r="T44" s="18">
        <v>1</v>
      </c>
    </row>
    <row r="45" spans="1:20" x14ac:dyDescent="0.2">
      <c r="B45" s="741"/>
      <c r="C45" s="742"/>
      <c r="D45" s="746"/>
      <c r="E45" s="339" t="s">
        <v>108</v>
      </c>
      <c r="F45" s="20" t="s">
        <v>109</v>
      </c>
      <c r="G45" s="20">
        <v>150</v>
      </c>
      <c r="H45" s="365">
        <v>470</v>
      </c>
      <c r="I45" s="365">
        <f>+G45*H45</f>
        <v>70500</v>
      </c>
      <c r="J45" s="365">
        <f t="shared" si="0"/>
        <v>17625</v>
      </c>
      <c r="K45" s="341">
        <f t="shared" si="1"/>
        <v>17625</v>
      </c>
      <c r="L45" s="341">
        <f t="shared" si="2"/>
        <v>17625</v>
      </c>
      <c r="M45" s="341">
        <f t="shared" si="3"/>
        <v>17625</v>
      </c>
      <c r="N45" s="18" t="s">
        <v>44</v>
      </c>
      <c r="O45" s="36">
        <v>12</v>
      </c>
      <c r="P45" s="36">
        <v>2</v>
      </c>
      <c r="Q45" s="36">
        <v>3</v>
      </c>
      <c r="R45" s="36">
        <v>2</v>
      </c>
      <c r="S45" s="36">
        <v>3</v>
      </c>
      <c r="T45" s="36">
        <v>1</v>
      </c>
    </row>
    <row r="46" spans="1:20" x14ac:dyDescent="0.2">
      <c r="B46" s="741"/>
      <c r="C46" s="742"/>
      <c r="D46" s="746"/>
      <c r="E46" s="339" t="s">
        <v>110</v>
      </c>
      <c r="F46" s="32" t="s">
        <v>111</v>
      </c>
      <c r="G46" s="20">
        <v>1000</v>
      </c>
      <c r="H46" s="365">
        <v>350</v>
      </c>
      <c r="I46" s="365">
        <f>G46*H46</f>
        <v>350000</v>
      </c>
      <c r="J46" s="365"/>
      <c r="K46" s="341"/>
      <c r="L46" s="341"/>
      <c r="M46" s="341"/>
      <c r="N46" s="18" t="s">
        <v>44</v>
      </c>
      <c r="O46" s="36">
        <v>12</v>
      </c>
      <c r="P46" s="36">
        <v>2</v>
      </c>
      <c r="Q46" s="36">
        <v>3</v>
      </c>
      <c r="R46" s="36">
        <v>2</v>
      </c>
      <c r="S46" s="36">
        <v>3</v>
      </c>
      <c r="T46" s="36">
        <v>1</v>
      </c>
    </row>
    <row r="47" spans="1:20" x14ac:dyDescent="0.2">
      <c r="B47" s="741"/>
      <c r="C47" s="742"/>
      <c r="D47" s="746"/>
      <c r="E47" s="339" t="s">
        <v>112</v>
      </c>
      <c r="F47" s="20" t="s">
        <v>113</v>
      </c>
      <c r="G47" s="20">
        <v>1000</v>
      </c>
      <c r="H47" s="365">
        <v>300</v>
      </c>
      <c r="I47" s="365">
        <f t="shared" ref="I47" si="9">+G47*H47</f>
        <v>300000</v>
      </c>
      <c r="J47" s="365">
        <f t="shared" ref="J47" si="10">+I47/4</f>
        <v>75000</v>
      </c>
      <c r="K47" s="341">
        <f t="shared" ref="K47" si="11">+I47/4</f>
        <v>75000</v>
      </c>
      <c r="L47" s="341">
        <f t="shared" ref="L47" si="12">+I47/4</f>
        <v>75000</v>
      </c>
      <c r="M47" s="341">
        <f t="shared" ref="M47" si="13">+I47/4</f>
        <v>75000</v>
      </c>
      <c r="N47" s="18" t="s">
        <v>44</v>
      </c>
      <c r="O47" s="18">
        <v>12</v>
      </c>
      <c r="P47" s="18">
        <v>2</v>
      </c>
      <c r="Q47" s="18">
        <v>3</v>
      </c>
      <c r="R47" s="18">
        <v>2</v>
      </c>
      <c r="S47" s="18">
        <v>3</v>
      </c>
      <c r="T47" s="18">
        <v>1</v>
      </c>
    </row>
    <row r="48" spans="1:20" x14ac:dyDescent="0.2">
      <c r="B48" s="741"/>
      <c r="C48" s="742"/>
      <c r="D48" s="746"/>
      <c r="E48" s="339" t="s">
        <v>114</v>
      </c>
      <c r="F48" s="20" t="s">
        <v>115</v>
      </c>
      <c r="G48" s="20">
        <v>250</v>
      </c>
      <c r="H48" s="365">
        <v>400</v>
      </c>
      <c r="I48" s="365">
        <f>G48*H48</f>
        <v>100000</v>
      </c>
      <c r="J48" s="365"/>
      <c r="K48" s="341"/>
      <c r="L48" s="341"/>
      <c r="M48" s="341"/>
      <c r="N48" s="18" t="s">
        <v>44</v>
      </c>
      <c r="O48" s="18">
        <v>12</v>
      </c>
      <c r="P48" s="18">
        <v>2</v>
      </c>
      <c r="Q48" s="18">
        <v>2</v>
      </c>
      <c r="R48" s="18">
        <v>2</v>
      </c>
      <c r="S48" s="18">
        <v>1</v>
      </c>
      <c r="T48" s="18">
        <v>1</v>
      </c>
    </row>
    <row r="49" spans="1:21" x14ac:dyDescent="0.2">
      <c r="B49" s="741"/>
      <c r="C49" s="742"/>
      <c r="D49" s="746"/>
      <c r="E49" s="339" t="s">
        <v>116</v>
      </c>
      <c r="F49" s="32" t="s">
        <v>117</v>
      </c>
      <c r="G49" s="20">
        <v>150</v>
      </c>
      <c r="H49" s="365">
        <v>1000</v>
      </c>
      <c r="I49" s="365">
        <f>G49*H49</f>
        <v>150000</v>
      </c>
      <c r="J49" s="365"/>
      <c r="K49" s="341"/>
      <c r="L49" s="341"/>
      <c r="M49" s="341"/>
      <c r="N49" s="18" t="s">
        <v>44</v>
      </c>
      <c r="O49" s="18">
        <v>12</v>
      </c>
      <c r="P49" s="18">
        <v>2</v>
      </c>
      <c r="Q49" s="18">
        <v>2</v>
      </c>
      <c r="R49" s="18">
        <v>2</v>
      </c>
      <c r="S49" s="18">
        <v>1</v>
      </c>
      <c r="T49" s="18">
        <v>1</v>
      </c>
    </row>
    <row r="50" spans="1:21" x14ac:dyDescent="0.2">
      <c r="B50" s="741"/>
      <c r="C50" s="742"/>
      <c r="D50" s="746"/>
      <c r="E50" s="339" t="s">
        <v>118</v>
      </c>
      <c r="F50" s="32" t="s">
        <v>119</v>
      </c>
      <c r="G50" s="20">
        <f t="shared" ref="G50:G56" si="14">50*20</f>
        <v>1000</v>
      </c>
      <c r="H50" s="365">
        <v>20</v>
      </c>
      <c r="I50" s="365">
        <f t="shared" ref="I50:I59" si="15">+G50*H50</f>
        <v>20000</v>
      </c>
      <c r="J50" s="365">
        <f t="shared" ref="J50:J59" si="16">+I50/4</f>
        <v>5000</v>
      </c>
      <c r="K50" s="341">
        <f t="shared" ref="K50:K59" si="17">+I50/4</f>
        <v>5000</v>
      </c>
      <c r="L50" s="341">
        <f t="shared" ref="L50:L59" si="18">+I50/4</f>
        <v>5000</v>
      </c>
      <c r="M50" s="341">
        <f t="shared" ref="M50:M59" si="19">+I50/4</f>
        <v>5000</v>
      </c>
      <c r="N50" s="18" t="s">
        <v>44</v>
      </c>
      <c r="O50" s="18">
        <v>12</v>
      </c>
      <c r="P50" s="18">
        <v>2</v>
      </c>
      <c r="Q50" s="18">
        <v>3</v>
      </c>
      <c r="R50" s="18">
        <v>9</v>
      </c>
      <c r="S50" s="18">
        <v>2</v>
      </c>
      <c r="T50" s="18">
        <v>1</v>
      </c>
    </row>
    <row r="51" spans="1:21" x14ac:dyDescent="0.2">
      <c r="B51" s="741"/>
      <c r="C51" s="742"/>
      <c r="D51" s="746"/>
      <c r="E51" s="339" t="s">
        <v>120</v>
      </c>
      <c r="F51" s="20" t="s">
        <v>1323</v>
      </c>
      <c r="G51" s="20">
        <f t="shared" si="14"/>
        <v>1000</v>
      </c>
      <c r="H51" s="365">
        <v>5</v>
      </c>
      <c r="I51" s="365">
        <f t="shared" si="15"/>
        <v>5000</v>
      </c>
      <c r="J51" s="365">
        <f t="shared" si="16"/>
        <v>1250</v>
      </c>
      <c r="K51" s="341">
        <f t="shared" si="17"/>
        <v>1250</v>
      </c>
      <c r="L51" s="341">
        <f t="shared" si="18"/>
        <v>1250</v>
      </c>
      <c r="M51" s="341">
        <f t="shared" si="19"/>
        <v>1250</v>
      </c>
      <c r="N51" s="18" t="s">
        <v>44</v>
      </c>
      <c r="O51" s="36">
        <v>12</v>
      </c>
      <c r="P51" s="36">
        <v>2</v>
      </c>
      <c r="Q51" s="36">
        <v>3</v>
      </c>
      <c r="R51" s="36">
        <v>9</v>
      </c>
      <c r="S51" s="36">
        <v>2</v>
      </c>
      <c r="T51" s="36">
        <v>1</v>
      </c>
    </row>
    <row r="52" spans="1:21" ht="28.5" customHeight="1" x14ac:dyDescent="0.2">
      <c r="B52" s="741"/>
      <c r="C52" s="742"/>
      <c r="D52" s="746"/>
      <c r="E52" s="339" t="s">
        <v>121</v>
      </c>
      <c r="F52" s="32" t="s">
        <v>122</v>
      </c>
      <c r="G52" s="20">
        <f t="shared" si="14"/>
        <v>1000</v>
      </c>
      <c r="H52" s="365">
        <v>25</v>
      </c>
      <c r="I52" s="365">
        <f t="shared" si="15"/>
        <v>25000</v>
      </c>
      <c r="J52" s="365">
        <f t="shared" si="16"/>
        <v>6250</v>
      </c>
      <c r="K52" s="341">
        <f t="shared" si="17"/>
        <v>6250</v>
      </c>
      <c r="L52" s="341">
        <f t="shared" si="18"/>
        <v>6250</v>
      </c>
      <c r="M52" s="341">
        <f t="shared" si="19"/>
        <v>6250</v>
      </c>
      <c r="N52" s="18" t="s">
        <v>44</v>
      </c>
      <c r="O52" s="36">
        <v>12</v>
      </c>
      <c r="P52" s="36">
        <v>2</v>
      </c>
      <c r="Q52" s="36">
        <v>2</v>
      </c>
      <c r="R52" s="36">
        <v>2</v>
      </c>
      <c r="S52" s="36">
        <v>1</v>
      </c>
      <c r="T52" s="36">
        <v>1</v>
      </c>
    </row>
    <row r="53" spans="1:21" x14ac:dyDescent="0.2">
      <c r="B53" s="741"/>
      <c r="C53" s="742"/>
      <c r="D53" s="746"/>
      <c r="E53" s="339" t="s">
        <v>123</v>
      </c>
      <c r="F53" s="20" t="s">
        <v>124</v>
      </c>
      <c r="G53" s="20">
        <f t="shared" si="14"/>
        <v>1000</v>
      </c>
      <c r="H53" s="365">
        <v>5</v>
      </c>
      <c r="I53" s="365">
        <f>+G53*H53</f>
        <v>5000</v>
      </c>
      <c r="J53" s="365">
        <f t="shared" si="16"/>
        <v>1250</v>
      </c>
      <c r="K53" s="341">
        <f t="shared" si="17"/>
        <v>1250</v>
      </c>
      <c r="L53" s="341">
        <f t="shared" si="18"/>
        <v>1250</v>
      </c>
      <c r="M53" s="341">
        <f t="shared" si="19"/>
        <v>1250</v>
      </c>
      <c r="N53" s="18" t="s">
        <v>44</v>
      </c>
      <c r="O53" s="18">
        <v>12</v>
      </c>
      <c r="P53" s="18">
        <v>2</v>
      </c>
      <c r="Q53" s="18">
        <v>2</v>
      </c>
      <c r="R53" s="18">
        <v>2</v>
      </c>
      <c r="S53" s="18">
        <v>2</v>
      </c>
      <c r="T53" s="18">
        <v>1</v>
      </c>
    </row>
    <row r="54" spans="1:21" x14ac:dyDescent="0.2">
      <c r="B54" s="741"/>
      <c r="C54" s="742"/>
      <c r="D54" s="746"/>
      <c r="E54" s="339" t="s">
        <v>125</v>
      </c>
      <c r="F54" s="20" t="s">
        <v>126</v>
      </c>
      <c r="G54" s="20">
        <f t="shared" si="14"/>
        <v>1000</v>
      </c>
      <c r="H54" s="365">
        <v>30</v>
      </c>
      <c r="I54" s="365">
        <f t="shared" si="15"/>
        <v>30000</v>
      </c>
      <c r="J54" s="365">
        <f t="shared" si="16"/>
        <v>7500</v>
      </c>
      <c r="K54" s="341">
        <f t="shared" si="17"/>
        <v>7500</v>
      </c>
      <c r="L54" s="341">
        <f t="shared" si="18"/>
        <v>7500</v>
      </c>
      <c r="M54" s="341">
        <f t="shared" si="19"/>
        <v>7500</v>
      </c>
      <c r="N54" s="18" t="s">
        <v>44</v>
      </c>
      <c r="O54" s="18">
        <v>12</v>
      </c>
      <c r="P54" s="18">
        <v>2</v>
      </c>
      <c r="Q54" s="18">
        <v>2</v>
      </c>
      <c r="R54" s="18">
        <v>2</v>
      </c>
      <c r="S54" s="18">
        <v>2</v>
      </c>
      <c r="T54" s="18">
        <v>1</v>
      </c>
    </row>
    <row r="55" spans="1:21" x14ac:dyDescent="0.2">
      <c r="B55" s="741"/>
      <c r="C55" s="742"/>
      <c r="D55" s="746"/>
      <c r="E55" s="339" t="s">
        <v>127</v>
      </c>
      <c r="F55" s="32" t="s">
        <v>128</v>
      </c>
      <c r="G55" s="20">
        <f t="shared" si="14"/>
        <v>1000</v>
      </c>
      <c r="H55" s="365">
        <v>0</v>
      </c>
      <c r="I55" s="365">
        <f t="shared" si="15"/>
        <v>0</v>
      </c>
      <c r="J55" s="365">
        <f t="shared" si="16"/>
        <v>0</v>
      </c>
      <c r="K55" s="341">
        <f t="shared" si="17"/>
        <v>0</v>
      </c>
      <c r="L55" s="341">
        <f t="shared" si="18"/>
        <v>0</v>
      </c>
      <c r="M55" s="341">
        <f t="shared" si="19"/>
        <v>0</v>
      </c>
      <c r="N55" s="18" t="s">
        <v>44</v>
      </c>
      <c r="O55" s="18">
        <v>12</v>
      </c>
      <c r="P55" s="18">
        <v>2</v>
      </c>
      <c r="Q55" s="18">
        <v>2</v>
      </c>
      <c r="R55" s="18">
        <v>2</v>
      </c>
      <c r="S55" s="18">
        <v>2</v>
      </c>
      <c r="T55" s="18">
        <v>1</v>
      </c>
    </row>
    <row r="56" spans="1:21" x14ac:dyDescent="0.2">
      <c r="B56" s="741"/>
      <c r="C56" s="742"/>
      <c r="D56" s="746"/>
      <c r="E56" s="339" t="s">
        <v>129</v>
      </c>
      <c r="F56" s="32" t="s">
        <v>1324</v>
      </c>
      <c r="G56" s="20">
        <f t="shared" si="14"/>
        <v>1000</v>
      </c>
      <c r="H56" s="365">
        <v>30</v>
      </c>
      <c r="I56" s="365">
        <f t="shared" si="15"/>
        <v>30000</v>
      </c>
      <c r="J56" s="365">
        <f t="shared" si="16"/>
        <v>7500</v>
      </c>
      <c r="K56" s="341">
        <f t="shared" si="17"/>
        <v>7500</v>
      </c>
      <c r="L56" s="341">
        <f t="shared" si="18"/>
        <v>7500</v>
      </c>
      <c r="M56" s="341">
        <f t="shared" si="19"/>
        <v>7500</v>
      </c>
      <c r="N56" s="18" t="s">
        <v>44</v>
      </c>
      <c r="O56" s="18">
        <v>12</v>
      </c>
      <c r="P56" s="18">
        <v>2</v>
      </c>
      <c r="Q56" s="18">
        <v>2</v>
      </c>
      <c r="R56" s="18">
        <v>2</v>
      </c>
      <c r="S56" s="18">
        <v>2</v>
      </c>
      <c r="T56" s="18">
        <v>1</v>
      </c>
    </row>
    <row r="57" spans="1:21" x14ac:dyDescent="0.2">
      <c r="B57" s="741"/>
      <c r="C57" s="742"/>
      <c r="D57" s="746"/>
      <c r="E57" s="339" t="s">
        <v>130</v>
      </c>
      <c r="F57" s="20" t="s">
        <v>131</v>
      </c>
      <c r="G57" s="20">
        <v>100</v>
      </c>
      <c r="H57" s="365">
        <v>40</v>
      </c>
      <c r="I57" s="365">
        <f t="shared" si="15"/>
        <v>4000</v>
      </c>
      <c r="J57" s="365">
        <f t="shared" si="16"/>
        <v>1000</v>
      </c>
      <c r="K57" s="341">
        <f t="shared" si="17"/>
        <v>1000</v>
      </c>
      <c r="L57" s="341">
        <f t="shared" si="18"/>
        <v>1000</v>
      </c>
      <c r="M57" s="341">
        <f t="shared" si="19"/>
        <v>1000</v>
      </c>
      <c r="N57" s="18" t="s">
        <v>44</v>
      </c>
      <c r="O57" s="36">
        <v>12</v>
      </c>
      <c r="P57" s="36">
        <v>2</v>
      </c>
      <c r="Q57" s="36">
        <v>3</v>
      </c>
      <c r="R57" s="36">
        <v>9</v>
      </c>
      <c r="S57" s="36">
        <v>2</v>
      </c>
      <c r="T57" s="36">
        <v>1</v>
      </c>
    </row>
    <row r="58" spans="1:21" ht="25.5" x14ac:dyDescent="0.2">
      <c r="B58" s="741"/>
      <c r="C58" s="742"/>
      <c r="D58" s="746"/>
      <c r="E58" s="339" t="s">
        <v>132</v>
      </c>
      <c r="F58" s="32" t="s">
        <v>133</v>
      </c>
      <c r="G58" s="20">
        <v>20</v>
      </c>
      <c r="H58" s="365">
        <v>225</v>
      </c>
      <c r="I58" s="365">
        <f t="shared" si="15"/>
        <v>4500</v>
      </c>
      <c r="J58" s="365">
        <f t="shared" si="16"/>
        <v>1125</v>
      </c>
      <c r="K58" s="341">
        <f t="shared" si="17"/>
        <v>1125</v>
      </c>
      <c r="L58" s="341">
        <f t="shared" si="18"/>
        <v>1125</v>
      </c>
      <c r="M58" s="341">
        <f t="shared" si="19"/>
        <v>1125</v>
      </c>
      <c r="N58" s="18" t="s">
        <v>44</v>
      </c>
      <c r="O58" s="36">
        <v>12</v>
      </c>
      <c r="P58" s="36">
        <v>2</v>
      </c>
      <c r="Q58" s="36">
        <v>3</v>
      </c>
      <c r="R58" s="36">
        <v>3</v>
      </c>
      <c r="S58" s="36">
        <v>1</v>
      </c>
      <c r="T58" s="36">
        <v>1</v>
      </c>
    </row>
    <row r="59" spans="1:21" x14ac:dyDescent="0.2">
      <c r="B59" s="743"/>
      <c r="C59" s="744"/>
      <c r="D59" s="747"/>
      <c r="E59" s="339" t="s">
        <v>134</v>
      </c>
      <c r="F59" s="20" t="s">
        <v>50</v>
      </c>
      <c r="G59" s="20">
        <v>50</v>
      </c>
      <c r="H59" s="365">
        <v>2500</v>
      </c>
      <c r="I59" s="365">
        <f t="shared" si="15"/>
        <v>125000</v>
      </c>
      <c r="J59" s="365">
        <f t="shared" si="16"/>
        <v>31250</v>
      </c>
      <c r="K59" s="341">
        <f t="shared" si="17"/>
        <v>31250</v>
      </c>
      <c r="L59" s="341">
        <f t="shared" si="18"/>
        <v>31250</v>
      </c>
      <c r="M59" s="341">
        <f t="shared" si="19"/>
        <v>31250</v>
      </c>
      <c r="N59" s="18" t="s">
        <v>44</v>
      </c>
      <c r="O59" s="18">
        <v>12</v>
      </c>
      <c r="P59" s="18">
        <v>2</v>
      </c>
      <c r="Q59" s="18">
        <v>2</v>
      </c>
      <c r="R59" s="18">
        <v>3</v>
      </c>
      <c r="S59" s="18">
        <v>1</v>
      </c>
      <c r="T59" s="18">
        <v>1</v>
      </c>
    </row>
    <row r="60" spans="1:21" x14ac:dyDescent="0.2">
      <c r="A60" s="1"/>
      <c r="B60" s="748" t="s">
        <v>135</v>
      </c>
      <c r="C60" s="748"/>
      <c r="D60" s="487">
        <f>SUMPRODUCT(I60:I64)</f>
        <v>1536000</v>
      </c>
      <c r="E60" s="339" t="s">
        <v>136</v>
      </c>
      <c r="F60" s="32" t="s">
        <v>137</v>
      </c>
      <c r="G60" s="32">
        <v>1</v>
      </c>
      <c r="H60" s="365">
        <v>500000</v>
      </c>
      <c r="I60" s="365">
        <f t="shared" si="8"/>
        <v>500000</v>
      </c>
      <c r="J60" s="365">
        <f t="shared" si="0"/>
        <v>125000</v>
      </c>
      <c r="K60" s="341">
        <f t="shared" si="1"/>
        <v>125000</v>
      </c>
      <c r="L60" s="341">
        <f t="shared" si="2"/>
        <v>125000</v>
      </c>
      <c r="M60" s="341">
        <f t="shared" si="3"/>
        <v>125000</v>
      </c>
      <c r="N60" s="18" t="s">
        <v>44</v>
      </c>
      <c r="O60" s="18">
        <v>12</v>
      </c>
      <c r="P60" s="18">
        <v>2</v>
      </c>
      <c r="Q60" s="18">
        <v>2</v>
      </c>
      <c r="R60" s="18">
        <v>1</v>
      </c>
      <c r="S60" s="18">
        <v>3</v>
      </c>
      <c r="T60" s="18">
        <v>1</v>
      </c>
    </row>
    <row r="61" spans="1:21" ht="25.5" x14ac:dyDescent="0.2">
      <c r="A61" s="1"/>
      <c r="B61" s="749"/>
      <c r="C61" s="749"/>
      <c r="D61" s="487"/>
      <c r="E61" s="339" t="s">
        <v>138</v>
      </c>
      <c r="F61" s="32" t="s">
        <v>139</v>
      </c>
      <c r="G61" s="32">
        <v>1</v>
      </c>
      <c r="H61" s="365">
        <v>500000</v>
      </c>
      <c r="I61" s="365">
        <f t="shared" si="8"/>
        <v>500000</v>
      </c>
      <c r="J61" s="365">
        <f t="shared" si="0"/>
        <v>125000</v>
      </c>
      <c r="K61" s="341">
        <f t="shared" si="1"/>
        <v>125000</v>
      </c>
      <c r="L61" s="341">
        <f t="shared" si="2"/>
        <v>125000</v>
      </c>
      <c r="M61" s="341">
        <f t="shared" si="3"/>
        <v>125000</v>
      </c>
      <c r="N61" s="18" t="s">
        <v>44</v>
      </c>
      <c r="O61" s="18">
        <v>12</v>
      </c>
      <c r="P61" s="18">
        <v>2</v>
      </c>
      <c r="Q61" s="18">
        <v>2</v>
      </c>
      <c r="R61" s="18">
        <v>1</v>
      </c>
      <c r="S61" s="18">
        <v>5</v>
      </c>
      <c r="T61" s="18">
        <v>1</v>
      </c>
    </row>
    <row r="62" spans="1:21" ht="29.25" customHeight="1" x14ac:dyDescent="0.2">
      <c r="A62" s="1"/>
      <c r="B62" s="749"/>
      <c r="C62" s="749"/>
      <c r="D62" s="487"/>
      <c r="E62" s="339" t="s">
        <v>140</v>
      </c>
      <c r="F62" s="32" t="s">
        <v>141</v>
      </c>
      <c r="G62" s="32">
        <v>1</v>
      </c>
      <c r="H62" s="365">
        <v>500000</v>
      </c>
      <c r="I62" s="365">
        <f t="shared" si="8"/>
        <v>500000</v>
      </c>
      <c r="J62" s="365">
        <f t="shared" si="0"/>
        <v>125000</v>
      </c>
      <c r="K62" s="341">
        <f t="shared" si="1"/>
        <v>125000</v>
      </c>
      <c r="L62" s="341">
        <f t="shared" si="2"/>
        <v>125000</v>
      </c>
      <c r="M62" s="341">
        <f t="shared" si="3"/>
        <v>125000</v>
      </c>
      <c r="N62" s="18" t="s">
        <v>44</v>
      </c>
      <c r="O62" s="18">
        <v>12</v>
      </c>
      <c r="P62" s="18">
        <v>2</v>
      </c>
      <c r="Q62" s="18">
        <v>2</v>
      </c>
      <c r="R62" s="18">
        <v>1</v>
      </c>
      <c r="S62" s="18">
        <v>6</v>
      </c>
      <c r="T62" s="18">
        <v>1</v>
      </c>
    </row>
    <row r="63" spans="1:21" ht="29.25" customHeight="1" x14ac:dyDescent="0.2">
      <c r="A63" s="24"/>
      <c r="B63" s="749"/>
      <c r="C63" s="749"/>
      <c r="D63" s="487"/>
      <c r="E63" s="339" t="s">
        <v>142</v>
      </c>
      <c r="F63" s="32" t="s">
        <v>143</v>
      </c>
      <c r="G63" s="32">
        <v>6</v>
      </c>
      <c r="H63" s="365">
        <v>6000</v>
      </c>
      <c r="I63" s="365">
        <f t="shared" si="8"/>
        <v>36000</v>
      </c>
      <c r="J63" s="365">
        <f t="shared" si="0"/>
        <v>9000</v>
      </c>
      <c r="K63" s="341">
        <f t="shared" si="1"/>
        <v>9000</v>
      </c>
      <c r="L63" s="341">
        <f t="shared" si="2"/>
        <v>9000</v>
      </c>
      <c r="M63" s="341">
        <f t="shared" si="3"/>
        <v>9000</v>
      </c>
      <c r="N63" s="18" t="s">
        <v>44</v>
      </c>
      <c r="O63" s="18">
        <v>12</v>
      </c>
      <c r="P63" s="18">
        <v>2</v>
      </c>
      <c r="Q63" s="18">
        <v>2</v>
      </c>
      <c r="R63" s="18">
        <v>7</v>
      </c>
      <c r="S63" s="18">
        <v>1</v>
      </c>
      <c r="T63" s="18">
        <v>2</v>
      </c>
    </row>
    <row r="64" spans="1:21" ht="33" customHeight="1" x14ac:dyDescent="0.2">
      <c r="A64" s="1"/>
      <c r="B64" s="749"/>
      <c r="C64" s="749"/>
      <c r="D64" s="487"/>
      <c r="E64" s="339" t="s">
        <v>144</v>
      </c>
      <c r="F64" s="32" t="s">
        <v>145</v>
      </c>
      <c r="G64" s="32">
        <v>0</v>
      </c>
      <c r="H64" s="365">
        <v>1000</v>
      </c>
      <c r="I64" s="365">
        <f t="shared" si="8"/>
        <v>0</v>
      </c>
      <c r="J64" s="365">
        <f t="shared" si="0"/>
        <v>0</v>
      </c>
      <c r="K64" s="341">
        <f t="shared" si="1"/>
        <v>0</v>
      </c>
      <c r="L64" s="341">
        <f t="shared" si="2"/>
        <v>0</v>
      </c>
      <c r="M64" s="341">
        <f t="shared" si="3"/>
        <v>0</v>
      </c>
      <c r="N64" s="18" t="s">
        <v>44</v>
      </c>
      <c r="O64" s="18">
        <v>12</v>
      </c>
      <c r="P64" s="18">
        <v>2</v>
      </c>
      <c r="Q64" s="18">
        <v>2</v>
      </c>
      <c r="R64" s="18">
        <v>1</v>
      </c>
      <c r="S64" s="18">
        <v>7</v>
      </c>
      <c r="T64" s="18">
        <v>1</v>
      </c>
      <c r="U64" s="408"/>
    </row>
    <row r="65" spans="1:20" x14ac:dyDescent="0.2">
      <c r="A65" s="1"/>
      <c r="B65" s="3"/>
      <c r="C65" s="3"/>
      <c r="D65" s="5">
        <f>SUM(D13:D64)</f>
        <v>87847165.519999996</v>
      </c>
      <c r="E65" s="25"/>
      <c r="F65" s="4"/>
      <c r="G65" s="4"/>
      <c r="H65" s="4"/>
      <c r="I65" s="367">
        <f>SUM(I13:I64)</f>
        <v>87847165.519999996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1"/>
      <c r="B66" s="26"/>
      <c r="C66" s="27"/>
      <c r="D66" s="27"/>
      <c r="E66" s="28"/>
      <c r="F66" s="28"/>
      <c r="G66" s="28" t="s">
        <v>1</v>
      </c>
      <c r="H66" s="28"/>
      <c r="I66" s="28"/>
      <c r="J66" s="29"/>
      <c r="K66" s="29"/>
      <c r="L66" s="29"/>
      <c r="M66" s="28"/>
      <c r="N66" s="77"/>
      <c r="O66" s="28"/>
      <c r="P66" s="28"/>
      <c r="Q66" s="28"/>
      <c r="R66" s="28"/>
      <c r="S66" s="28"/>
      <c r="T66" s="28"/>
    </row>
    <row r="67" spans="1:20" ht="15" thickBot="1" x14ac:dyDescent="0.25">
      <c r="A67" s="1"/>
      <c r="B67" s="563" t="s">
        <v>5</v>
      </c>
      <c r="C67" s="56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64"/>
      <c r="Q67" s="364"/>
      <c r="R67" s="364"/>
      <c r="S67" s="364"/>
      <c r="T67" s="364"/>
    </row>
    <row r="68" spans="1:20" ht="16.5" customHeight="1" thickTop="1" thickBot="1" x14ac:dyDescent="0.25">
      <c r="A68" s="1">
        <v>2</v>
      </c>
      <c r="B68" s="730" t="s">
        <v>6</v>
      </c>
      <c r="C68" s="731" t="s">
        <v>7</v>
      </c>
      <c r="D68" s="732"/>
      <c r="E68" s="733"/>
      <c r="F68" s="708" t="s">
        <v>8</v>
      </c>
      <c r="G68" s="708" t="s">
        <v>9</v>
      </c>
      <c r="H68" s="708" t="s">
        <v>10</v>
      </c>
      <c r="I68" s="708" t="s">
        <v>11</v>
      </c>
      <c r="J68" s="708" t="s">
        <v>12</v>
      </c>
      <c r="K68" s="708"/>
      <c r="L68" s="708"/>
      <c r="M68" s="708"/>
      <c r="N68" s="707" t="s">
        <v>13</v>
      </c>
      <c r="O68" s="707" t="s">
        <v>14</v>
      </c>
      <c r="P68" s="707"/>
      <c r="Q68" s="707"/>
      <c r="R68" s="707"/>
      <c r="S68" s="707"/>
      <c r="T68" s="707"/>
    </row>
    <row r="69" spans="1:20" ht="15.75" thickTop="1" thickBot="1" x14ac:dyDescent="0.25">
      <c r="A69" s="1"/>
      <c r="B69" s="721"/>
      <c r="C69" s="734"/>
      <c r="D69" s="735"/>
      <c r="E69" s="736"/>
      <c r="F69" s="708"/>
      <c r="G69" s="708"/>
      <c r="H69" s="708"/>
      <c r="I69" s="708"/>
      <c r="J69" s="8" t="s">
        <v>15</v>
      </c>
      <c r="K69" s="8" t="s">
        <v>16</v>
      </c>
      <c r="L69" s="8" t="s">
        <v>17</v>
      </c>
      <c r="M69" s="8" t="s">
        <v>18</v>
      </c>
      <c r="N69" s="707"/>
      <c r="O69" s="707"/>
      <c r="P69" s="707"/>
      <c r="Q69" s="707"/>
      <c r="R69" s="707"/>
      <c r="S69" s="707"/>
      <c r="T69" s="707"/>
    </row>
    <row r="70" spans="1:20" ht="43.5" customHeight="1" thickTop="1" thickBot="1" x14ac:dyDescent="0.25">
      <c r="A70" s="1"/>
      <c r="B70" s="9" t="s">
        <v>146</v>
      </c>
      <c r="C70" s="728" t="s">
        <v>147</v>
      </c>
      <c r="D70" s="728"/>
      <c r="E70" s="729"/>
      <c r="F70" s="10" t="s">
        <v>148</v>
      </c>
      <c r="G70" s="10" t="s">
        <v>149</v>
      </c>
      <c r="H70" s="10">
        <v>10</v>
      </c>
      <c r="I70" s="10">
        <f>SUM(J70:M70)</f>
        <v>10</v>
      </c>
      <c r="J70" s="11"/>
      <c r="K70" s="11">
        <v>5</v>
      </c>
      <c r="L70" s="11"/>
      <c r="M70" s="10">
        <v>5</v>
      </c>
      <c r="N70" s="342">
        <f>SUM(D75:D117)</f>
        <v>2044805</v>
      </c>
      <c r="O70" s="504" t="s">
        <v>150</v>
      </c>
      <c r="P70" s="504"/>
      <c r="Q70" s="504"/>
      <c r="R70" s="504"/>
      <c r="S70" s="504"/>
      <c r="T70" s="504"/>
    </row>
    <row r="71" spans="1:20" ht="15" thickTop="1" x14ac:dyDescent="0.2">
      <c r="A71" s="1"/>
      <c r="B71" s="3"/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" thickBot="1" x14ac:dyDescent="0.25">
      <c r="A72" s="1"/>
      <c r="B72" s="563" t="s">
        <v>23</v>
      </c>
      <c r="C72" s="56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6.5" customHeight="1" thickTop="1" thickBot="1" x14ac:dyDescent="0.25">
      <c r="A73" s="1"/>
      <c r="B73" s="707" t="s">
        <v>24</v>
      </c>
      <c r="C73" s="707"/>
      <c r="D73" s="708" t="s">
        <v>25</v>
      </c>
      <c r="E73" s="709"/>
      <c r="F73" s="708" t="s">
        <v>26</v>
      </c>
      <c r="G73" s="708"/>
      <c r="H73" s="708"/>
      <c r="I73" s="708"/>
      <c r="J73" s="708" t="s">
        <v>27</v>
      </c>
      <c r="K73" s="708"/>
      <c r="L73" s="708"/>
      <c r="M73" s="708"/>
      <c r="N73" s="707" t="s">
        <v>28</v>
      </c>
      <c r="O73" s="708" t="s">
        <v>29</v>
      </c>
      <c r="P73" s="708"/>
      <c r="Q73" s="708"/>
      <c r="R73" s="708"/>
      <c r="S73" s="708"/>
      <c r="T73" s="708"/>
    </row>
    <row r="74" spans="1:20" ht="42.75" thickTop="1" thickBot="1" x14ac:dyDescent="0.25">
      <c r="A74" s="1"/>
      <c r="B74" s="707"/>
      <c r="C74" s="707"/>
      <c r="D74" s="708"/>
      <c r="E74" s="710"/>
      <c r="F74" s="8" t="s">
        <v>30</v>
      </c>
      <c r="G74" s="8" t="s">
        <v>31</v>
      </c>
      <c r="H74" s="8" t="s">
        <v>32</v>
      </c>
      <c r="I74" s="8" t="s">
        <v>33</v>
      </c>
      <c r="J74" s="8" t="s">
        <v>15</v>
      </c>
      <c r="K74" s="8" t="s">
        <v>16</v>
      </c>
      <c r="L74" s="8" t="s">
        <v>17</v>
      </c>
      <c r="M74" s="8" t="s">
        <v>18</v>
      </c>
      <c r="N74" s="707"/>
      <c r="O74" s="14" t="s">
        <v>34</v>
      </c>
      <c r="P74" s="14" t="s">
        <v>35</v>
      </c>
      <c r="Q74" s="14" t="s">
        <v>36</v>
      </c>
      <c r="R74" s="14" t="s">
        <v>37</v>
      </c>
      <c r="S74" s="14" t="s">
        <v>38</v>
      </c>
      <c r="T74" s="14" t="s">
        <v>39</v>
      </c>
    </row>
    <row r="75" spans="1:20" ht="39" customHeight="1" thickTop="1" thickBot="1" x14ac:dyDescent="0.25">
      <c r="A75" s="1"/>
      <c r="B75" s="725" t="s">
        <v>151</v>
      </c>
      <c r="C75" s="725"/>
      <c r="D75" s="724">
        <f>SUM(I75:I78)</f>
        <v>470000</v>
      </c>
      <c r="E75" s="342" t="s">
        <v>152</v>
      </c>
      <c r="F75" s="330" t="s">
        <v>1325</v>
      </c>
      <c r="G75" s="330">
        <v>1</v>
      </c>
      <c r="H75" s="365">
        <v>150000</v>
      </c>
      <c r="I75" s="341">
        <f>+G75*H75</f>
        <v>150000</v>
      </c>
      <c r="J75" s="341">
        <f t="shared" ref="J75:J95" si="20">+I75/4</f>
        <v>37500</v>
      </c>
      <c r="K75" s="341">
        <f t="shared" ref="K75:K95" si="21">+I75/4</f>
        <v>37500</v>
      </c>
      <c r="L75" s="341">
        <f t="shared" ref="L75:L95" si="22">+I75/4</f>
        <v>37500</v>
      </c>
      <c r="M75" s="341">
        <f t="shared" ref="M75:M95" si="23">+I75/4</f>
        <v>37500</v>
      </c>
      <c r="N75" s="16" t="s">
        <v>44</v>
      </c>
      <c r="O75" s="10">
        <v>12</v>
      </c>
      <c r="P75" s="10">
        <v>2</v>
      </c>
      <c r="Q75" s="10">
        <v>2</v>
      </c>
      <c r="R75" s="10">
        <v>8</v>
      </c>
      <c r="S75" s="10">
        <v>7</v>
      </c>
      <c r="T75" s="10">
        <v>6</v>
      </c>
    </row>
    <row r="76" spans="1:20" ht="39" customHeight="1" thickTop="1" x14ac:dyDescent="0.2">
      <c r="A76" s="1"/>
      <c r="B76" s="726"/>
      <c r="C76" s="726"/>
      <c r="D76" s="581"/>
      <c r="E76" s="341" t="s">
        <v>153</v>
      </c>
      <c r="F76" s="331" t="s">
        <v>154</v>
      </c>
      <c r="G76" s="331">
        <v>2</v>
      </c>
      <c r="H76" s="365">
        <v>30000</v>
      </c>
      <c r="I76" s="341">
        <f>G76*H76</f>
        <v>60000</v>
      </c>
      <c r="J76" s="341">
        <f>I76/4</f>
        <v>15000</v>
      </c>
      <c r="K76" s="341">
        <f t="shared" si="21"/>
        <v>15000</v>
      </c>
      <c r="L76" s="341">
        <f t="shared" si="22"/>
        <v>15000</v>
      </c>
      <c r="M76" s="341">
        <f t="shared" si="23"/>
        <v>15000</v>
      </c>
      <c r="N76" s="16" t="s">
        <v>44</v>
      </c>
      <c r="O76" s="23">
        <v>12</v>
      </c>
      <c r="P76" s="23">
        <v>2</v>
      </c>
      <c r="Q76" s="23">
        <v>2</v>
      </c>
      <c r="R76" s="23">
        <v>8</v>
      </c>
      <c r="S76" s="23">
        <v>7</v>
      </c>
      <c r="T76" s="23">
        <v>4</v>
      </c>
    </row>
    <row r="77" spans="1:20" x14ac:dyDescent="0.2">
      <c r="A77" s="1"/>
      <c r="B77" s="727"/>
      <c r="C77" s="727"/>
      <c r="D77" s="480"/>
      <c r="E77" s="341" t="s">
        <v>155</v>
      </c>
      <c r="F77" s="32" t="s">
        <v>50</v>
      </c>
      <c r="G77" s="32">
        <v>25</v>
      </c>
      <c r="H77" s="365">
        <v>1500</v>
      </c>
      <c r="I77" s="341">
        <v>100000</v>
      </c>
      <c r="J77" s="341">
        <f t="shared" si="20"/>
        <v>25000</v>
      </c>
      <c r="K77" s="341">
        <f t="shared" si="21"/>
        <v>25000</v>
      </c>
      <c r="L77" s="341">
        <f t="shared" si="22"/>
        <v>25000</v>
      </c>
      <c r="M77" s="341"/>
      <c r="N77" s="18" t="s">
        <v>44</v>
      </c>
      <c r="O77" s="18">
        <v>12</v>
      </c>
      <c r="P77" s="18">
        <v>2</v>
      </c>
      <c r="Q77" s="18">
        <v>2</v>
      </c>
      <c r="R77" s="18">
        <v>3</v>
      </c>
      <c r="S77" s="18">
        <v>1</v>
      </c>
      <c r="T77" s="18">
        <v>1</v>
      </c>
    </row>
    <row r="78" spans="1:20" x14ac:dyDescent="0.2">
      <c r="A78" s="1"/>
      <c r="B78" s="727"/>
      <c r="C78" s="727"/>
      <c r="D78" s="480"/>
      <c r="E78" s="341" t="s">
        <v>156</v>
      </c>
      <c r="F78" s="32" t="s">
        <v>157</v>
      </c>
      <c r="G78" s="32">
        <v>200</v>
      </c>
      <c r="H78" s="365">
        <v>800</v>
      </c>
      <c r="I78" s="341">
        <f>G78*H78</f>
        <v>160000</v>
      </c>
      <c r="J78" s="341">
        <f t="shared" si="20"/>
        <v>40000</v>
      </c>
      <c r="K78" s="341">
        <f t="shared" si="21"/>
        <v>40000</v>
      </c>
      <c r="L78" s="341">
        <f t="shared" si="22"/>
        <v>40000</v>
      </c>
      <c r="M78" s="341">
        <f t="shared" si="23"/>
        <v>40000</v>
      </c>
      <c r="N78" s="18" t="s">
        <v>44</v>
      </c>
      <c r="O78" s="18">
        <v>12</v>
      </c>
      <c r="P78" s="18">
        <v>2</v>
      </c>
      <c r="Q78" s="18">
        <v>2</v>
      </c>
      <c r="R78" s="18">
        <v>4</v>
      </c>
      <c r="S78" s="18">
        <v>1</v>
      </c>
      <c r="T78" s="18">
        <v>1</v>
      </c>
    </row>
    <row r="79" spans="1:20" x14ac:dyDescent="0.2">
      <c r="A79" s="1"/>
      <c r="B79" s="566" t="s">
        <v>158</v>
      </c>
      <c r="C79" s="566"/>
      <c r="D79" s="480">
        <f>SUM(I79:I80)</f>
        <v>800000</v>
      </c>
      <c r="E79" s="341" t="s">
        <v>159</v>
      </c>
      <c r="F79" s="32" t="s">
        <v>160</v>
      </c>
      <c r="G79" s="332">
        <v>2</v>
      </c>
      <c r="H79" s="365">
        <v>200000</v>
      </c>
      <c r="I79" s="341">
        <f>+G79*H79</f>
        <v>400000</v>
      </c>
      <c r="J79" s="341">
        <f t="shared" si="20"/>
        <v>100000</v>
      </c>
      <c r="K79" s="341">
        <f t="shared" si="21"/>
        <v>100000</v>
      </c>
      <c r="L79" s="341">
        <f t="shared" si="22"/>
        <v>100000</v>
      </c>
      <c r="M79" s="341">
        <f t="shared" si="23"/>
        <v>100000</v>
      </c>
      <c r="N79" s="18" t="s">
        <v>44</v>
      </c>
      <c r="O79" s="18">
        <v>12</v>
      </c>
      <c r="P79" s="18">
        <v>2</v>
      </c>
      <c r="Q79" s="18">
        <v>2</v>
      </c>
      <c r="R79" s="18">
        <v>3</v>
      </c>
      <c r="S79" s="18">
        <v>1</v>
      </c>
      <c r="T79" s="18">
        <v>1</v>
      </c>
    </row>
    <row r="80" spans="1:20" ht="15" thickBot="1" x14ac:dyDescent="0.25">
      <c r="A80" s="1"/>
      <c r="B80" s="566"/>
      <c r="C80" s="566"/>
      <c r="D80" s="480"/>
      <c r="E80" s="341" t="s">
        <v>161</v>
      </c>
      <c r="F80" s="368" t="s">
        <v>162</v>
      </c>
      <c r="G80" s="32">
        <v>2</v>
      </c>
      <c r="H80" s="369">
        <v>200000</v>
      </c>
      <c r="I80" s="341">
        <f>G80*H80</f>
        <v>400000</v>
      </c>
      <c r="J80" s="341">
        <f t="shared" si="20"/>
        <v>100000</v>
      </c>
      <c r="K80" s="341">
        <f t="shared" si="21"/>
        <v>100000</v>
      </c>
      <c r="L80" s="341">
        <f t="shared" si="22"/>
        <v>100000</v>
      </c>
      <c r="M80" s="341">
        <f t="shared" si="23"/>
        <v>100000</v>
      </c>
      <c r="N80" s="18" t="s">
        <v>44</v>
      </c>
      <c r="O80" s="18">
        <v>12</v>
      </c>
      <c r="P80" s="18">
        <v>2</v>
      </c>
      <c r="Q80" s="18">
        <v>2</v>
      </c>
      <c r="R80" s="18">
        <v>4</v>
      </c>
      <c r="S80" s="18">
        <v>1</v>
      </c>
      <c r="T80" s="18">
        <v>1</v>
      </c>
    </row>
    <row r="81" spans="2:20" ht="26.25" customHeight="1" thickTop="1" x14ac:dyDescent="0.2">
      <c r="B81" s="566" t="s">
        <v>1326</v>
      </c>
      <c r="C81" s="566"/>
      <c r="D81" s="480">
        <f>SUM(I81:I82)</f>
        <v>194400</v>
      </c>
      <c r="E81" s="341" t="s">
        <v>163</v>
      </c>
      <c r="F81" s="32" t="s">
        <v>164</v>
      </c>
      <c r="G81" s="33">
        <v>12</v>
      </c>
      <c r="H81" s="365">
        <v>5000</v>
      </c>
      <c r="I81" s="341">
        <f t="shared" ref="I81" si="24">+G81*H81</f>
        <v>60000</v>
      </c>
      <c r="J81" s="341">
        <f t="shared" si="20"/>
        <v>15000</v>
      </c>
      <c r="K81" s="341">
        <f t="shared" si="21"/>
        <v>15000</v>
      </c>
      <c r="L81" s="341">
        <f t="shared" si="22"/>
        <v>15000</v>
      </c>
      <c r="M81" s="341">
        <f t="shared" si="23"/>
        <v>15000</v>
      </c>
      <c r="N81" s="350" t="s">
        <v>44</v>
      </c>
      <c r="O81" s="370">
        <v>12</v>
      </c>
      <c r="P81" s="370">
        <v>2</v>
      </c>
      <c r="Q81" s="370">
        <v>2</v>
      </c>
      <c r="R81" s="370">
        <v>3</v>
      </c>
      <c r="S81" s="370">
        <v>1</v>
      </c>
      <c r="T81" s="370">
        <v>1</v>
      </c>
    </row>
    <row r="82" spans="2:20" ht="15" thickBot="1" x14ac:dyDescent="0.25">
      <c r="B82" s="566"/>
      <c r="C82" s="566"/>
      <c r="D82" s="480"/>
      <c r="E82" s="34" t="s">
        <v>165</v>
      </c>
      <c r="F82" s="32" t="s">
        <v>166</v>
      </c>
      <c r="G82" s="32">
        <f>7*3*8</f>
        <v>168</v>
      </c>
      <c r="H82" s="365">
        <v>800</v>
      </c>
      <c r="I82" s="341">
        <f>+G82*H82</f>
        <v>134400</v>
      </c>
      <c r="J82" s="341">
        <f t="shared" si="20"/>
        <v>33600</v>
      </c>
      <c r="K82" s="341">
        <f t="shared" si="21"/>
        <v>33600</v>
      </c>
      <c r="L82" s="341">
        <f t="shared" si="22"/>
        <v>33600</v>
      </c>
      <c r="M82" s="341">
        <f t="shared" si="23"/>
        <v>33600</v>
      </c>
      <c r="N82" s="35" t="s">
        <v>44</v>
      </c>
      <c r="O82" s="371">
        <v>12</v>
      </c>
      <c r="P82" s="371">
        <v>2</v>
      </c>
      <c r="Q82" s="371">
        <v>2</v>
      </c>
      <c r="R82" s="371">
        <v>3</v>
      </c>
      <c r="S82" s="371">
        <v>1</v>
      </c>
      <c r="T82" s="371">
        <v>1</v>
      </c>
    </row>
    <row r="83" spans="2:20" ht="27.75" customHeight="1" thickTop="1" x14ac:dyDescent="0.2">
      <c r="B83" s="723" t="s">
        <v>167</v>
      </c>
      <c r="C83" s="723"/>
      <c r="D83" s="724">
        <f>SUM(I83:I89)</f>
        <v>114840</v>
      </c>
      <c r="E83" s="341" t="s">
        <v>168</v>
      </c>
      <c r="F83" s="32" t="s">
        <v>164</v>
      </c>
      <c r="G83" s="32">
        <v>10</v>
      </c>
      <c r="H83" s="365">
        <v>5000</v>
      </c>
      <c r="I83" s="341">
        <f t="shared" ref="I83" si="25">+G83*H83</f>
        <v>50000</v>
      </c>
      <c r="J83" s="341">
        <f t="shared" si="20"/>
        <v>12500</v>
      </c>
      <c r="K83" s="341">
        <f t="shared" si="21"/>
        <v>12500</v>
      </c>
      <c r="L83" s="341">
        <f t="shared" si="22"/>
        <v>12500</v>
      </c>
      <c r="M83" s="341">
        <f t="shared" si="23"/>
        <v>12500</v>
      </c>
      <c r="N83" s="10" t="s">
        <v>44</v>
      </c>
      <c r="O83" s="372">
        <v>12</v>
      </c>
      <c r="P83" s="372">
        <v>2</v>
      </c>
      <c r="Q83" s="372">
        <v>2</v>
      </c>
      <c r="R83" s="372">
        <v>3</v>
      </c>
      <c r="S83" s="372">
        <v>1</v>
      </c>
      <c r="T83" s="372">
        <v>1</v>
      </c>
    </row>
    <row r="84" spans="2:20" x14ac:dyDescent="0.2">
      <c r="B84" s="566"/>
      <c r="C84" s="566"/>
      <c r="D84" s="480"/>
      <c r="E84" s="341" t="s">
        <v>169</v>
      </c>
      <c r="F84" s="32" t="s">
        <v>166</v>
      </c>
      <c r="G84" s="32">
        <f>7*2</f>
        <v>14</v>
      </c>
      <c r="H84" s="365">
        <v>800</v>
      </c>
      <c r="I84" s="341">
        <f>+G84*H84</f>
        <v>11200</v>
      </c>
      <c r="J84" s="341">
        <f t="shared" si="20"/>
        <v>2800</v>
      </c>
      <c r="K84" s="341">
        <f t="shared" si="21"/>
        <v>2800</v>
      </c>
      <c r="L84" s="341">
        <f t="shared" si="22"/>
        <v>2800</v>
      </c>
      <c r="M84" s="341">
        <f t="shared" si="23"/>
        <v>2800</v>
      </c>
      <c r="N84" s="18" t="s">
        <v>44</v>
      </c>
      <c r="O84" s="36">
        <v>12</v>
      </c>
      <c r="P84" s="36">
        <v>2</v>
      </c>
      <c r="Q84" s="36">
        <v>2</v>
      </c>
      <c r="R84" s="36">
        <v>3</v>
      </c>
      <c r="S84" s="36">
        <v>1</v>
      </c>
      <c r="T84" s="36">
        <v>1</v>
      </c>
    </row>
    <row r="85" spans="2:20" x14ac:dyDescent="0.2">
      <c r="B85" s="566"/>
      <c r="C85" s="566"/>
      <c r="D85" s="480"/>
      <c r="E85" s="341" t="s">
        <v>170</v>
      </c>
      <c r="F85" s="17" t="s">
        <v>131</v>
      </c>
      <c r="G85" s="17">
        <v>120</v>
      </c>
      <c r="H85" s="341">
        <v>40</v>
      </c>
      <c r="I85" s="341">
        <f t="shared" ref="I85:I86" si="26">+G85*H85</f>
        <v>4800</v>
      </c>
      <c r="J85" s="341">
        <f t="shared" si="20"/>
        <v>1200</v>
      </c>
      <c r="K85" s="341">
        <f t="shared" si="21"/>
        <v>1200</v>
      </c>
      <c r="L85" s="341">
        <f t="shared" si="22"/>
        <v>1200</v>
      </c>
      <c r="M85" s="341">
        <f t="shared" si="23"/>
        <v>1200</v>
      </c>
      <c r="N85" s="18" t="s">
        <v>44</v>
      </c>
      <c r="O85" s="36">
        <v>12</v>
      </c>
      <c r="P85" s="36">
        <v>2</v>
      </c>
      <c r="Q85" s="36">
        <v>3</v>
      </c>
      <c r="R85" s="36">
        <v>9</v>
      </c>
      <c r="S85" s="36">
        <v>2</v>
      </c>
      <c r="T85" s="36">
        <v>1</v>
      </c>
    </row>
    <row r="86" spans="2:20" x14ac:dyDescent="0.2">
      <c r="B86" s="566"/>
      <c r="C86" s="566"/>
      <c r="D86" s="480"/>
      <c r="E86" s="341" t="s">
        <v>171</v>
      </c>
      <c r="F86" s="17" t="s">
        <v>128</v>
      </c>
      <c r="G86" s="17">
        <v>600</v>
      </c>
      <c r="H86" s="341">
        <v>0</v>
      </c>
      <c r="I86" s="341">
        <f t="shared" si="26"/>
        <v>0</v>
      </c>
      <c r="J86" s="341">
        <f t="shared" si="20"/>
        <v>0</v>
      </c>
      <c r="K86" s="341">
        <f t="shared" si="21"/>
        <v>0</v>
      </c>
      <c r="L86" s="341">
        <f t="shared" si="22"/>
        <v>0</v>
      </c>
      <c r="M86" s="341">
        <f t="shared" si="23"/>
        <v>0</v>
      </c>
      <c r="N86" s="18" t="s">
        <v>44</v>
      </c>
      <c r="O86" s="36">
        <v>12</v>
      </c>
      <c r="P86" s="36">
        <v>2</v>
      </c>
      <c r="Q86" s="36">
        <v>2</v>
      </c>
      <c r="R86" s="36">
        <v>2</v>
      </c>
      <c r="S86" s="36">
        <v>2</v>
      </c>
      <c r="T86" s="36">
        <v>1</v>
      </c>
    </row>
    <row r="87" spans="2:20" x14ac:dyDescent="0.2">
      <c r="B87" s="566"/>
      <c r="C87" s="566"/>
      <c r="D87" s="480"/>
      <c r="E87" s="341" t="s">
        <v>172</v>
      </c>
      <c r="F87" s="17" t="s">
        <v>173</v>
      </c>
      <c r="G87" s="17">
        <v>60</v>
      </c>
      <c r="H87" s="341">
        <v>8</v>
      </c>
      <c r="I87" s="341">
        <f>G87*H87</f>
        <v>480</v>
      </c>
      <c r="J87" s="341">
        <f t="shared" si="20"/>
        <v>120</v>
      </c>
      <c r="K87" s="341">
        <f t="shared" si="21"/>
        <v>120</v>
      </c>
      <c r="L87" s="341">
        <f t="shared" si="22"/>
        <v>120</v>
      </c>
      <c r="M87" s="341">
        <f t="shared" si="23"/>
        <v>120</v>
      </c>
      <c r="N87" s="18" t="s">
        <v>44</v>
      </c>
      <c r="O87" s="84">
        <v>12</v>
      </c>
      <c r="P87" s="84">
        <v>2</v>
      </c>
      <c r="Q87" s="84">
        <v>3</v>
      </c>
      <c r="R87" s="84">
        <v>9</v>
      </c>
      <c r="S87" s="84">
        <v>2</v>
      </c>
      <c r="T87" s="84">
        <v>1</v>
      </c>
    </row>
    <row r="88" spans="2:20" x14ac:dyDescent="0.2">
      <c r="B88" s="566"/>
      <c r="C88" s="566"/>
      <c r="D88" s="480"/>
      <c r="E88" s="341" t="s">
        <v>174</v>
      </c>
      <c r="F88" s="17" t="s">
        <v>175</v>
      </c>
      <c r="G88" s="17">
        <v>60</v>
      </c>
      <c r="H88" s="341">
        <v>6</v>
      </c>
      <c r="I88" s="341">
        <f t="shared" ref="I88:I89" si="27">+G88*H88</f>
        <v>360</v>
      </c>
      <c r="J88" s="341">
        <f t="shared" si="20"/>
        <v>90</v>
      </c>
      <c r="K88" s="341">
        <f t="shared" si="21"/>
        <v>90</v>
      </c>
      <c r="L88" s="341">
        <f t="shared" si="22"/>
        <v>90</v>
      </c>
      <c r="M88" s="341">
        <f t="shared" si="23"/>
        <v>90</v>
      </c>
      <c r="N88" s="18" t="s">
        <v>44</v>
      </c>
      <c r="O88" s="84">
        <v>12</v>
      </c>
      <c r="P88" s="84">
        <v>2</v>
      </c>
      <c r="Q88" s="84">
        <v>3</v>
      </c>
      <c r="R88" s="84">
        <v>9</v>
      </c>
      <c r="S88" s="84">
        <v>2</v>
      </c>
      <c r="T88" s="84">
        <v>1</v>
      </c>
    </row>
    <row r="89" spans="2:20" x14ac:dyDescent="0.2">
      <c r="B89" s="566"/>
      <c r="C89" s="566"/>
      <c r="D89" s="480"/>
      <c r="E89" s="34" t="s">
        <v>176</v>
      </c>
      <c r="F89" s="17" t="s">
        <v>177</v>
      </c>
      <c r="G89" s="17">
        <v>120</v>
      </c>
      <c r="H89" s="341">
        <v>400</v>
      </c>
      <c r="I89" s="341">
        <f t="shared" si="27"/>
        <v>48000</v>
      </c>
      <c r="J89" s="341">
        <f t="shared" si="20"/>
        <v>12000</v>
      </c>
      <c r="K89" s="341">
        <f t="shared" si="21"/>
        <v>12000</v>
      </c>
      <c r="L89" s="341">
        <f t="shared" si="22"/>
        <v>12000</v>
      </c>
      <c r="M89" s="341">
        <f t="shared" si="23"/>
        <v>12000</v>
      </c>
      <c r="N89" s="36" t="s">
        <v>44</v>
      </c>
      <c r="O89" s="36">
        <v>12</v>
      </c>
      <c r="P89" s="36">
        <v>2</v>
      </c>
      <c r="Q89" s="36">
        <v>3</v>
      </c>
      <c r="R89" s="36">
        <v>1</v>
      </c>
      <c r="S89" s="36">
        <v>1</v>
      </c>
      <c r="T89" s="36">
        <v>1</v>
      </c>
    </row>
    <row r="90" spans="2:20" x14ac:dyDescent="0.2">
      <c r="B90" s="566" t="s">
        <v>1327</v>
      </c>
      <c r="C90" s="566"/>
      <c r="D90" s="480">
        <f>SUM(I90:I96)</f>
        <v>273900</v>
      </c>
      <c r="E90" s="341" t="s">
        <v>178</v>
      </c>
      <c r="F90" s="17" t="s">
        <v>166</v>
      </c>
      <c r="G90" s="17">
        <f>14*3</f>
        <v>42</v>
      </c>
      <c r="H90" s="341">
        <v>1000</v>
      </c>
      <c r="I90" s="341">
        <f>+G90*H90</f>
        <v>42000</v>
      </c>
      <c r="J90" s="341">
        <f t="shared" si="20"/>
        <v>10500</v>
      </c>
      <c r="K90" s="341">
        <f t="shared" si="21"/>
        <v>10500</v>
      </c>
      <c r="L90" s="341">
        <f t="shared" si="22"/>
        <v>10500</v>
      </c>
      <c r="M90" s="341">
        <f t="shared" si="23"/>
        <v>10500</v>
      </c>
      <c r="N90" s="18" t="s">
        <v>44</v>
      </c>
      <c r="O90" s="36">
        <v>12</v>
      </c>
      <c r="P90" s="36">
        <v>2</v>
      </c>
      <c r="Q90" s="36">
        <v>2</v>
      </c>
      <c r="R90" s="36">
        <v>3</v>
      </c>
      <c r="S90" s="36">
        <v>1</v>
      </c>
      <c r="T90" s="36">
        <v>1</v>
      </c>
    </row>
    <row r="91" spans="2:20" x14ac:dyDescent="0.2">
      <c r="B91" s="566"/>
      <c r="C91" s="566"/>
      <c r="D91" s="480"/>
      <c r="E91" s="341" t="s">
        <v>179</v>
      </c>
      <c r="F91" s="17" t="s">
        <v>180</v>
      </c>
      <c r="G91" s="17">
        <v>3</v>
      </c>
      <c r="H91" s="341">
        <v>10000</v>
      </c>
      <c r="I91" s="341">
        <f>G91*H91</f>
        <v>30000</v>
      </c>
      <c r="J91" s="341">
        <f t="shared" si="20"/>
        <v>7500</v>
      </c>
      <c r="K91" s="341">
        <f t="shared" si="21"/>
        <v>7500</v>
      </c>
      <c r="L91" s="341">
        <f t="shared" si="22"/>
        <v>7500</v>
      </c>
      <c r="M91" s="341">
        <f t="shared" si="23"/>
        <v>7500</v>
      </c>
      <c r="N91" s="18" t="s">
        <v>44</v>
      </c>
      <c r="O91" s="18">
        <v>12</v>
      </c>
      <c r="P91" s="18">
        <v>2</v>
      </c>
      <c r="Q91" s="18">
        <v>2</v>
      </c>
      <c r="R91" s="18">
        <v>5</v>
      </c>
      <c r="S91" s="18">
        <v>8</v>
      </c>
      <c r="T91" s="18">
        <v>1</v>
      </c>
    </row>
    <row r="92" spans="2:20" x14ac:dyDescent="0.2">
      <c r="B92" s="566"/>
      <c r="C92" s="566"/>
      <c r="D92" s="480"/>
      <c r="E92" s="341" t="s">
        <v>181</v>
      </c>
      <c r="F92" s="17" t="s">
        <v>182</v>
      </c>
      <c r="G92" s="17">
        <v>150</v>
      </c>
      <c r="H92" s="341">
        <v>70</v>
      </c>
      <c r="I92" s="341">
        <f>G92*H92</f>
        <v>10500</v>
      </c>
      <c r="J92" s="341">
        <f t="shared" si="20"/>
        <v>2625</v>
      </c>
      <c r="K92" s="341">
        <f t="shared" si="21"/>
        <v>2625</v>
      </c>
      <c r="L92" s="341">
        <f t="shared" si="22"/>
        <v>2625</v>
      </c>
      <c r="M92" s="341">
        <f t="shared" si="23"/>
        <v>2625</v>
      </c>
      <c r="N92" s="18" t="s">
        <v>44</v>
      </c>
      <c r="O92" s="18">
        <v>12</v>
      </c>
      <c r="P92" s="18">
        <v>2</v>
      </c>
      <c r="Q92" s="18">
        <v>2</v>
      </c>
      <c r="R92" s="18">
        <v>5</v>
      </c>
      <c r="S92" s="18">
        <v>8</v>
      </c>
      <c r="T92" s="18">
        <v>1</v>
      </c>
    </row>
    <row r="93" spans="2:20" x14ac:dyDescent="0.2">
      <c r="B93" s="566"/>
      <c r="C93" s="566"/>
      <c r="D93" s="480"/>
      <c r="E93" s="341" t="s">
        <v>183</v>
      </c>
      <c r="F93" s="17" t="s">
        <v>184</v>
      </c>
      <c r="G93" s="17">
        <f>18*3</f>
        <v>54</v>
      </c>
      <c r="H93" s="341">
        <v>350</v>
      </c>
      <c r="I93" s="341">
        <f>G93*H93</f>
        <v>18900</v>
      </c>
      <c r="J93" s="341">
        <f t="shared" si="20"/>
        <v>4725</v>
      </c>
      <c r="K93" s="341">
        <f t="shared" si="21"/>
        <v>4725</v>
      </c>
      <c r="L93" s="341">
        <f t="shared" si="22"/>
        <v>4725</v>
      </c>
      <c r="M93" s="341">
        <f t="shared" si="23"/>
        <v>4725</v>
      </c>
      <c r="N93" s="18" t="s">
        <v>44</v>
      </c>
      <c r="O93" s="84">
        <v>12</v>
      </c>
      <c r="P93" s="84">
        <v>2</v>
      </c>
      <c r="Q93" s="84">
        <v>2</v>
      </c>
      <c r="R93" s="84">
        <v>5</v>
      </c>
      <c r="S93" s="84">
        <v>8</v>
      </c>
      <c r="T93" s="84">
        <v>1</v>
      </c>
    </row>
    <row r="94" spans="2:20" x14ac:dyDescent="0.2">
      <c r="B94" s="566"/>
      <c r="C94" s="566"/>
      <c r="D94" s="480"/>
      <c r="E94" s="341" t="s">
        <v>185</v>
      </c>
      <c r="F94" s="17" t="s">
        <v>186</v>
      </c>
      <c r="G94" s="17">
        <v>150</v>
      </c>
      <c r="H94" s="341">
        <v>250</v>
      </c>
      <c r="I94" s="341">
        <f t="shared" ref="I94:I103" si="28">+G94*H94</f>
        <v>37500</v>
      </c>
      <c r="J94" s="341">
        <f t="shared" si="20"/>
        <v>9375</v>
      </c>
      <c r="K94" s="341">
        <f t="shared" si="21"/>
        <v>9375</v>
      </c>
      <c r="L94" s="341">
        <f t="shared" si="22"/>
        <v>9375</v>
      </c>
      <c r="M94" s="341">
        <f t="shared" si="23"/>
        <v>9375</v>
      </c>
      <c r="N94" s="18" t="s">
        <v>44</v>
      </c>
      <c r="O94" s="36">
        <v>12</v>
      </c>
      <c r="P94" s="36">
        <v>2</v>
      </c>
      <c r="Q94" s="36">
        <v>3</v>
      </c>
      <c r="R94" s="36">
        <v>1</v>
      </c>
      <c r="S94" s="36">
        <v>1</v>
      </c>
      <c r="T94" s="36">
        <v>1</v>
      </c>
    </row>
    <row r="95" spans="2:20" x14ac:dyDescent="0.2">
      <c r="B95" s="566"/>
      <c r="C95" s="566"/>
      <c r="D95" s="480"/>
      <c r="E95" s="341" t="s">
        <v>187</v>
      </c>
      <c r="F95" s="17" t="s">
        <v>188</v>
      </c>
      <c r="G95" s="17">
        <v>150</v>
      </c>
      <c r="H95" s="341">
        <v>400</v>
      </c>
      <c r="I95" s="341">
        <f t="shared" si="28"/>
        <v>60000</v>
      </c>
      <c r="J95" s="341">
        <f t="shared" si="20"/>
        <v>15000</v>
      </c>
      <c r="K95" s="341">
        <f t="shared" si="21"/>
        <v>15000</v>
      </c>
      <c r="L95" s="341">
        <f t="shared" si="22"/>
        <v>15000</v>
      </c>
      <c r="M95" s="341">
        <f t="shared" si="23"/>
        <v>15000</v>
      </c>
      <c r="N95" s="18" t="s">
        <v>44</v>
      </c>
      <c r="O95" s="36">
        <v>12</v>
      </c>
      <c r="P95" s="36">
        <v>2</v>
      </c>
      <c r="Q95" s="36">
        <v>3</v>
      </c>
      <c r="R95" s="36">
        <v>1</v>
      </c>
      <c r="S95" s="36">
        <v>1</v>
      </c>
      <c r="T95" s="36">
        <v>1</v>
      </c>
    </row>
    <row r="96" spans="2:20" x14ac:dyDescent="0.2">
      <c r="B96" s="566"/>
      <c r="C96" s="566"/>
      <c r="D96" s="480"/>
      <c r="E96" s="341" t="s">
        <v>189</v>
      </c>
      <c r="F96" s="17" t="s">
        <v>190</v>
      </c>
      <c r="G96" s="17">
        <v>150</v>
      </c>
      <c r="H96" s="341">
        <v>500</v>
      </c>
      <c r="I96" s="341">
        <f t="shared" si="28"/>
        <v>75000</v>
      </c>
      <c r="J96" s="341">
        <f t="shared" ref="J96:J98" si="29">+I96/4</f>
        <v>18750</v>
      </c>
      <c r="K96" s="341">
        <f t="shared" ref="K96:K98" si="30">+I96/4</f>
        <v>18750</v>
      </c>
      <c r="L96" s="341">
        <f t="shared" ref="L96:L98" si="31">+I96/4</f>
        <v>18750</v>
      </c>
      <c r="M96" s="341">
        <f t="shared" ref="M96:M98" si="32">+I96/4</f>
        <v>18750</v>
      </c>
      <c r="N96" s="18" t="s">
        <v>44</v>
      </c>
      <c r="O96" s="36">
        <v>12</v>
      </c>
      <c r="P96" s="36">
        <v>2</v>
      </c>
      <c r="Q96" s="36">
        <v>3</v>
      </c>
      <c r="R96" s="36">
        <v>1</v>
      </c>
      <c r="S96" s="36">
        <v>1</v>
      </c>
      <c r="T96" s="36">
        <v>1</v>
      </c>
    </row>
    <row r="97" spans="2:20" x14ac:dyDescent="0.2">
      <c r="B97" s="716" t="s">
        <v>191</v>
      </c>
      <c r="C97" s="717"/>
      <c r="D97" s="480">
        <f>SUM(I97:I117)</f>
        <v>191665</v>
      </c>
      <c r="E97" s="341" t="s">
        <v>192</v>
      </c>
      <c r="F97" s="18" t="s">
        <v>193</v>
      </c>
      <c r="G97" s="18">
        <v>3</v>
      </c>
      <c r="H97" s="341">
        <v>10000</v>
      </c>
      <c r="I97" s="341">
        <f t="shared" si="28"/>
        <v>30000</v>
      </c>
      <c r="J97" s="341">
        <f t="shared" si="29"/>
        <v>7500</v>
      </c>
      <c r="K97" s="341">
        <f t="shared" si="30"/>
        <v>7500</v>
      </c>
      <c r="L97" s="341">
        <f t="shared" si="31"/>
        <v>7500</v>
      </c>
      <c r="M97" s="341">
        <f t="shared" si="32"/>
        <v>7500</v>
      </c>
      <c r="N97" s="18" t="s">
        <v>44</v>
      </c>
      <c r="O97" s="18">
        <v>12</v>
      </c>
      <c r="P97" s="18">
        <v>2</v>
      </c>
      <c r="Q97" s="18">
        <v>2</v>
      </c>
      <c r="R97" s="18">
        <v>8</v>
      </c>
      <c r="S97" s="18">
        <v>7</v>
      </c>
      <c r="T97" s="18">
        <v>6</v>
      </c>
    </row>
    <row r="98" spans="2:20" x14ac:dyDescent="0.2">
      <c r="B98" s="654"/>
      <c r="C98" s="718"/>
      <c r="D98" s="480"/>
      <c r="E98" s="341" t="s">
        <v>194</v>
      </c>
      <c r="F98" s="18" t="s">
        <v>195</v>
      </c>
      <c r="G98" s="18">
        <v>80</v>
      </c>
      <c r="H98" s="341">
        <v>250</v>
      </c>
      <c r="I98" s="341">
        <f t="shared" si="28"/>
        <v>20000</v>
      </c>
      <c r="J98" s="341">
        <f t="shared" si="29"/>
        <v>5000</v>
      </c>
      <c r="K98" s="341">
        <f t="shared" si="30"/>
        <v>5000</v>
      </c>
      <c r="L98" s="341">
        <f t="shared" si="31"/>
        <v>5000</v>
      </c>
      <c r="M98" s="341">
        <f t="shared" si="32"/>
        <v>5000</v>
      </c>
      <c r="N98" s="18" t="s">
        <v>44</v>
      </c>
      <c r="O98" s="352">
        <v>12</v>
      </c>
      <c r="P98" s="352">
        <v>2</v>
      </c>
      <c r="Q98" s="352">
        <v>3</v>
      </c>
      <c r="R98" s="352">
        <v>1</v>
      </c>
      <c r="S98" s="352">
        <v>1</v>
      </c>
      <c r="T98" s="352">
        <v>1</v>
      </c>
    </row>
    <row r="99" spans="2:20" x14ac:dyDescent="0.2">
      <c r="B99" s="654"/>
      <c r="C99" s="718"/>
      <c r="D99" s="480"/>
      <c r="E99" s="341" t="s">
        <v>196</v>
      </c>
      <c r="F99" s="18" t="s">
        <v>190</v>
      </c>
      <c r="G99" s="18">
        <v>80</v>
      </c>
      <c r="H99" s="341">
        <v>500</v>
      </c>
      <c r="I99" s="341">
        <f t="shared" si="28"/>
        <v>40000</v>
      </c>
      <c r="J99" s="341"/>
      <c r="K99" s="341"/>
      <c r="L99" s="341"/>
      <c r="M99" s="341"/>
      <c r="N99" s="18" t="s">
        <v>44</v>
      </c>
      <c r="O99" s="36">
        <v>12</v>
      </c>
      <c r="P99" s="36">
        <v>2</v>
      </c>
      <c r="Q99" s="36">
        <v>3</v>
      </c>
      <c r="R99" s="36">
        <v>1</v>
      </c>
      <c r="S99" s="36">
        <v>1</v>
      </c>
      <c r="T99" s="36">
        <v>1</v>
      </c>
    </row>
    <row r="100" spans="2:20" x14ac:dyDescent="0.2">
      <c r="B100" s="654"/>
      <c r="C100" s="718"/>
      <c r="D100" s="480"/>
      <c r="E100" s="341" t="s">
        <v>197</v>
      </c>
      <c r="F100" s="18" t="s">
        <v>180</v>
      </c>
      <c r="G100" s="18">
        <v>4</v>
      </c>
      <c r="H100" s="341">
        <v>10000</v>
      </c>
      <c r="I100" s="341">
        <f>+G100*H100</f>
        <v>40000</v>
      </c>
      <c r="J100" s="341">
        <f t="shared" ref="J100:J113" si="33">+I100/4</f>
        <v>10000</v>
      </c>
      <c r="K100" s="341">
        <f t="shared" ref="K100:K113" si="34">+I100/4</f>
        <v>10000</v>
      </c>
      <c r="L100" s="341">
        <f t="shared" ref="L100:L113" si="35">+I100/4</f>
        <v>10000</v>
      </c>
      <c r="M100" s="341">
        <f t="shared" ref="M100:M113" si="36">+I100/4</f>
        <v>10000</v>
      </c>
      <c r="N100" s="18" t="s">
        <v>44</v>
      </c>
      <c r="O100" s="18">
        <v>12</v>
      </c>
      <c r="P100" s="18">
        <v>2</v>
      </c>
      <c r="Q100" s="18">
        <v>2</v>
      </c>
      <c r="R100" s="18">
        <v>5</v>
      </c>
      <c r="S100" s="18">
        <v>8</v>
      </c>
      <c r="T100" s="18">
        <v>1</v>
      </c>
    </row>
    <row r="101" spans="2:20" x14ac:dyDescent="0.2">
      <c r="B101" s="654"/>
      <c r="C101" s="718"/>
      <c r="D101" s="480"/>
      <c r="E101" s="341" t="s">
        <v>198</v>
      </c>
      <c r="F101" s="18" t="s">
        <v>199</v>
      </c>
      <c r="G101" s="18"/>
      <c r="H101" s="341">
        <v>1200</v>
      </c>
      <c r="I101" s="341">
        <f t="shared" si="28"/>
        <v>0</v>
      </c>
      <c r="J101" s="341">
        <f t="shared" si="33"/>
        <v>0</v>
      </c>
      <c r="K101" s="341">
        <f t="shared" si="34"/>
        <v>0</v>
      </c>
      <c r="L101" s="341">
        <f t="shared" si="35"/>
        <v>0</v>
      </c>
      <c r="M101" s="341">
        <f t="shared" si="36"/>
        <v>0</v>
      </c>
      <c r="N101" s="18" t="s">
        <v>44</v>
      </c>
      <c r="O101" s="18">
        <v>12</v>
      </c>
      <c r="P101" s="18">
        <v>2</v>
      </c>
      <c r="Q101" s="18">
        <v>2</v>
      </c>
      <c r="R101" s="18">
        <v>8</v>
      </c>
      <c r="S101" s="18">
        <v>6</v>
      </c>
      <c r="T101" s="18">
        <v>1</v>
      </c>
    </row>
    <row r="102" spans="2:20" x14ac:dyDescent="0.2">
      <c r="B102" s="654"/>
      <c r="C102" s="718"/>
      <c r="D102" s="480"/>
      <c r="E102" s="341" t="s">
        <v>200</v>
      </c>
      <c r="F102" s="17" t="s">
        <v>131</v>
      </c>
      <c r="G102" s="18">
        <v>80</v>
      </c>
      <c r="H102" s="341">
        <v>40</v>
      </c>
      <c r="I102" s="341">
        <f t="shared" si="28"/>
        <v>3200</v>
      </c>
      <c r="J102" s="341">
        <f t="shared" si="33"/>
        <v>800</v>
      </c>
      <c r="K102" s="341">
        <f t="shared" si="34"/>
        <v>800</v>
      </c>
      <c r="L102" s="341">
        <f t="shared" si="35"/>
        <v>800</v>
      </c>
      <c r="M102" s="341">
        <f t="shared" si="36"/>
        <v>800</v>
      </c>
      <c r="N102" s="18" t="s">
        <v>44</v>
      </c>
      <c r="O102" s="36">
        <v>12</v>
      </c>
      <c r="P102" s="36">
        <v>2</v>
      </c>
      <c r="Q102" s="36">
        <v>3</v>
      </c>
      <c r="R102" s="36">
        <v>9</v>
      </c>
      <c r="S102" s="36">
        <v>2</v>
      </c>
      <c r="T102" s="36">
        <v>1</v>
      </c>
    </row>
    <row r="103" spans="2:20" x14ac:dyDescent="0.2">
      <c r="B103" s="654"/>
      <c r="C103" s="718"/>
      <c r="D103" s="480"/>
      <c r="E103" s="341" t="s">
        <v>201</v>
      </c>
      <c r="F103" s="17" t="s">
        <v>202</v>
      </c>
      <c r="G103" s="18">
        <v>5</v>
      </c>
      <c r="H103" s="341">
        <v>115</v>
      </c>
      <c r="I103" s="341">
        <f t="shared" si="28"/>
        <v>575</v>
      </c>
      <c r="J103" s="341">
        <f t="shared" si="33"/>
        <v>143.75</v>
      </c>
      <c r="K103" s="341">
        <f t="shared" si="34"/>
        <v>143.75</v>
      </c>
      <c r="L103" s="341">
        <f t="shared" si="35"/>
        <v>143.75</v>
      </c>
      <c r="M103" s="341">
        <f t="shared" si="36"/>
        <v>143.75</v>
      </c>
      <c r="N103" s="18" t="s">
        <v>44</v>
      </c>
      <c r="O103" s="352">
        <v>12</v>
      </c>
      <c r="P103" s="352">
        <v>2</v>
      </c>
      <c r="Q103" s="352">
        <v>3</v>
      </c>
      <c r="R103" s="352">
        <v>3</v>
      </c>
      <c r="S103" s="352">
        <v>2</v>
      </c>
      <c r="T103" s="352">
        <v>1</v>
      </c>
    </row>
    <row r="104" spans="2:20" x14ac:dyDescent="0.2">
      <c r="B104" s="654"/>
      <c r="C104" s="718"/>
      <c r="D104" s="480"/>
      <c r="E104" s="341" t="s">
        <v>203</v>
      </c>
      <c r="F104" s="18" t="s">
        <v>173</v>
      </c>
      <c r="G104" s="18">
        <v>80</v>
      </c>
      <c r="H104" s="341">
        <v>8</v>
      </c>
      <c r="I104" s="341">
        <f>G104*H104</f>
        <v>640</v>
      </c>
      <c r="J104" s="341">
        <f t="shared" si="33"/>
        <v>160</v>
      </c>
      <c r="K104" s="341">
        <f t="shared" si="34"/>
        <v>160</v>
      </c>
      <c r="L104" s="341">
        <f t="shared" si="35"/>
        <v>160</v>
      </c>
      <c r="M104" s="341">
        <f t="shared" si="36"/>
        <v>160</v>
      </c>
      <c r="N104" s="18" t="s">
        <v>44</v>
      </c>
      <c r="O104" s="352">
        <v>12</v>
      </c>
      <c r="P104" s="352">
        <v>2</v>
      </c>
      <c r="Q104" s="352">
        <v>3</v>
      </c>
      <c r="R104" s="352">
        <v>3</v>
      </c>
      <c r="S104" s="352">
        <v>2</v>
      </c>
      <c r="T104" s="352">
        <v>1</v>
      </c>
    </row>
    <row r="105" spans="2:20" ht="27.75" customHeight="1" x14ac:dyDescent="0.2">
      <c r="B105" s="654"/>
      <c r="C105" s="718"/>
      <c r="D105" s="480"/>
      <c r="E105" s="341" t="s">
        <v>204</v>
      </c>
      <c r="F105" s="18" t="s">
        <v>205</v>
      </c>
      <c r="G105" s="18">
        <v>30</v>
      </c>
      <c r="H105" s="341">
        <v>15</v>
      </c>
      <c r="I105" s="341">
        <f t="shared" ref="I105:I113" si="37">+G105*H105</f>
        <v>450</v>
      </c>
      <c r="J105" s="341">
        <f t="shared" si="33"/>
        <v>112.5</v>
      </c>
      <c r="K105" s="341">
        <f t="shared" si="34"/>
        <v>112.5</v>
      </c>
      <c r="L105" s="341">
        <f t="shared" si="35"/>
        <v>112.5</v>
      </c>
      <c r="M105" s="341">
        <f t="shared" si="36"/>
        <v>112.5</v>
      </c>
      <c r="N105" s="18" t="s">
        <v>44</v>
      </c>
      <c r="O105" s="352">
        <v>12</v>
      </c>
      <c r="P105" s="352">
        <v>2</v>
      </c>
      <c r="Q105" s="352">
        <v>3</v>
      </c>
      <c r="R105" s="352">
        <v>3</v>
      </c>
      <c r="S105" s="352">
        <v>2</v>
      </c>
      <c r="T105" s="352">
        <v>1</v>
      </c>
    </row>
    <row r="106" spans="2:20" x14ac:dyDescent="0.2">
      <c r="B106" s="654"/>
      <c r="C106" s="718"/>
      <c r="D106" s="480"/>
      <c r="E106" s="341" t="s">
        <v>206</v>
      </c>
      <c r="F106" s="17" t="s">
        <v>207</v>
      </c>
      <c r="G106" s="18">
        <v>5</v>
      </c>
      <c r="H106" s="341">
        <v>30</v>
      </c>
      <c r="I106" s="341">
        <f t="shared" si="37"/>
        <v>150</v>
      </c>
      <c r="J106" s="341">
        <f t="shared" si="33"/>
        <v>37.5</v>
      </c>
      <c r="K106" s="341">
        <f t="shared" si="34"/>
        <v>37.5</v>
      </c>
      <c r="L106" s="341">
        <f t="shared" si="35"/>
        <v>37.5</v>
      </c>
      <c r="M106" s="341">
        <f t="shared" si="36"/>
        <v>37.5</v>
      </c>
      <c r="N106" s="18" t="s">
        <v>44</v>
      </c>
      <c r="O106" s="18">
        <v>12</v>
      </c>
      <c r="P106" s="18">
        <v>2</v>
      </c>
      <c r="Q106" s="18">
        <v>3</v>
      </c>
      <c r="R106" s="18">
        <v>9</v>
      </c>
      <c r="S106" s="18">
        <v>2</v>
      </c>
      <c r="T106" s="18">
        <v>1</v>
      </c>
    </row>
    <row r="107" spans="2:20" x14ac:dyDescent="0.2">
      <c r="B107" s="654"/>
      <c r="C107" s="718"/>
      <c r="D107" s="480"/>
      <c r="E107" s="341" t="s">
        <v>208</v>
      </c>
      <c r="F107" s="18" t="s">
        <v>128</v>
      </c>
      <c r="G107" s="18">
        <v>3000</v>
      </c>
      <c r="H107" s="341">
        <v>0</v>
      </c>
      <c r="I107" s="341">
        <f t="shared" si="37"/>
        <v>0</v>
      </c>
      <c r="J107" s="341">
        <f t="shared" si="33"/>
        <v>0</v>
      </c>
      <c r="K107" s="341">
        <f t="shared" si="34"/>
        <v>0</v>
      </c>
      <c r="L107" s="341">
        <f t="shared" si="35"/>
        <v>0</v>
      </c>
      <c r="M107" s="341">
        <f t="shared" si="36"/>
        <v>0</v>
      </c>
      <c r="N107" s="18" t="s">
        <v>44</v>
      </c>
      <c r="O107" s="36">
        <v>12</v>
      </c>
      <c r="P107" s="36">
        <v>2</v>
      </c>
      <c r="Q107" s="36">
        <v>2</v>
      </c>
      <c r="R107" s="36">
        <v>2</v>
      </c>
      <c r="S107" s="36">
        <v>2</v>
      </c>
      <c r="T107" s="36">
        <v>1</v>
      </c>
    </row>
    <row r="108" spans="2:20" x14ac:dyDescent="0.2">
      <c r="B108" s="654"/>
      <c r="C108" s="718"/>
      <c r="D108" s="480"/>
      <c r="E108" s="341" t="s">
        <v>209</v>
      </c>
      <c r="F108" s="17" t="s">
        <v>210</v>
      </c>
      <c r="G108" s="18">
        <v>150</v>
      </c>
      <c r="H108" s="341">
        <v>5</v>
      </c>
      <c r="I108" s="341">
        <f t="shared" si="37"/>
        <v>750</v>
      </c>
      <c r="J108" s="341">
        <f t="shared" si="33"/>
        <v>187.5</v>
      </c>
      <c r="K108" s="341">
        <f t="shared" si="34"/>
        <v>187.5</v>
      </c>
      <c r="L108" s="341">
        <f t="shared" si="35"/>
        <v>187.5</v>
      </c>
      <c r="M108" s="341">
        <f t="shared" si="36"/>
        <v>187.5</v>
      </c>
      <c r="N108" s="18" t="s">
        <v>44</v>
      </c>
      <c r="O108" s="18">
        <v>12</v>
      </c>
      <c r="P108" s="18">
        <v>2</v>
      </c>
      <c r="Q108" s="18">
        <v>3</v>
      </c>
      <c r="R108" s="18">
        <v>9</v>
      </c>
      <c r="S108" s="18">
        <v>2</v>
      </c>
      <c r="T108" s="18">
        <v>1</v>
      </c>
    </row>
    <row r="109" spans="2:20" x14ac:dyDescent="0.2">
      <c r="B109" s="654"/>
      <c r="C109" s="718"/>
      <c r="D109" s="480"/>
      <c r="E109" s="341" t="s">
        <v>211</v>
      </c>
      <c r="F109" s="17" t="s">
        <v>212</v>
      </c>
      <c r="G109" s="18">
        <v>10</v>
      </c>
      <c r="H109" s="341">
        <v>50</v>
      </c>
      <c r="I109" s="341">
        <f t="shared" si="37"/>
        <v>500</v>
      </c>
      <c r="J109" s="341">
        <f t="shared" si="33"/>
        <v>125</v>
      </c>
      <c r="K109" s="341">
        <f t="shared" si="34"/>
        <v>125</v>
      </c>
      <c r="L109" s="341">
        <f t="shared" si="35"/>
        <v>125</v>
      </c>
      <c r="M109" s="341">
        <f t="shared" si="36"/>
        <v>125</v>
      </c>
      <c r="N109" s="18" t="s">
        <v>44</v>
      </c>
      <c r="O109" s="18">
        <v>12</v>
      </c>
      <c r="P109" s="18">
        <v>2</v>
      </c>
      <c r="Q109" s="18">
        <v>3</v>
      </c>
      <c r="R109" s="18">
        <v>9</v>
      </c>
      <c r="S109" s="18">
        <v>2</v>
      </c>
      <c r="T109" s="18">
        <v>1</v>
      </c>
    </row>
    <row r="110" spans="2:20" ht="25.5" x14ac:dyDescent="0.2">
      <c r="B110" s="654"/>
      <c r="C110" s="718"/>
      <c r="D110" s="480"/>
      <c r="E110" s="341" t="s">
        <v>213</v>
      </c>
      <c r="F110" s="18" t="s">
        <v>133</v>
      </c>
      <c r="G110" s="18">
        <v>20</v>
      </c>
      <c r="H110" s="341">
        <v>225</v>
      </c>
      <c r="I110" s="341">
        <f t="shared" si="37"/>
        <v>4500</v>
      </c>
      <c r="J110" s="341">
        <f t="shared" si="33"/>
        <v>1125</v>
      </c>
      <c r="K110" s="341">
        <f t="shared" si="34"/>
        <v>1125</v>
      </c>
      <c r="L110" s="341">
        <f t="shared" si="35"/>
        <v>1125</v>
      </c>
      <c r="M110" s="341">
        <f t="shared" si="36"/>
        <v>1125</v>
      </c>
      <c r="N110" s="18" t="s">
        <v>44</v>
      </c>
      <c r="O110" s="18">
        <v>12</v>
      </c>
      <c r="P110" s="18">
        <v>2</v>
      </c>
      <c r="Q110" s="18">
        <v>3</v>
      </c>
      <c r="R110" s="18">
        <v>3</v>
      </c>
      <c r="S110" s="18">
        <v>1</v>
      </c>
      <c r="T110" s="18">
        <v>1</v>
      </c>
    </row>
    <row r="111" spans="2:20" x14ac:dyDescent="0.2">
      <c r="B111" s="654"/>
      <c r="C111" s="718"/>
      <c r="D111" s="480"/>
      <c r="E111" s="341" t="s">
        <v>214</v>
      </c>
      <c r="F111" s="18" t="s">
        <v>215</v>
      </c>
      <c r="G111" s="18">
        <v>50</v>
      </c>
      <c r="H111" s="341">
        <v>10</v>
      </c>
      <c r="I111" s="341">
        <f t="shared" si="37"/>
        <v>500</v>
      </c>
      <c r="J111" s="341">
        <f t="shared" si="33"/>
        <v>125</v>
      </c>
      <c r="K111" s="341">
        <f t="shared" si="34"/>
        <v>125</v>
      </c>
      <c r="L111" s="341">
        <f t="shared" si="35"/>
        <v>125</v>
      </c>
      <c r="M111" s="341">
        <f t="shared" si="36"/>
        <v>125</v>
      </c>
      <c r="N111" s="18" t="s">
        <v>44</v>
      </c>
      <c r="O111" s="352">
        <v>12</v>
      </c>
      <c r="P111" s="352">
        <v>2</v>
      </c>
      <c r="Q111" s="352">
        <v>3</v>
      </c>
      <c r="R111" s="352">
        <v>3</v>
      </c>
      <c r="S111" s="352">
        <v>2</v>
      </c>
      <c r="T111" s="352">
        <v>1</v>
      </c>
    </row>
    <row r="112" spans="2:20" x14ac:dyDescent="0.2">
      <c r="B112" s="654"/>
      <c r="C112" s="718"/>
      <c r="D112" s="480"/>
      <c r="E112" s="341" t="s">
        <v>216</v>
      </c>
      <c r="F112" s="18" t="s">
        <v>217</v>
      </c>
      <c r="G112" s="18">
        <v>2</v>
      </c>
      <c r="H112" s="341">
        <v>4500</v>
      </c>
      <c r="I112" s="341">
        <f t="shared" si="37"/>
        <v>9000</v>
      </c>
      <c r="J112" s="341">
        <f t="shared" si="33"/>
        <v>2250</v>
      </c>
      <c r="K112" s="341">
        <f t="shared" si="34"/>
        <v>2250</v>
      </c>
      <c r="L112" s="341">
        <f t="shared" si="35"/>
        <v>2250</v>
      </c>
      <c r="M112" s="341">
        <f t="shared" si="36"/>
        <v>2250</v>
      </c>
      <c r="N112" s="18" t="s">
        <v>44</v>
      </c>
      <c r="O112" s="352">
        <v>12</v>
      </c>
      <c r="P112" s="352">
        <v>2</v>
      </c>
      <c r="Q112" s="352">
        <v>3</v>
      </c>
      <c r="R112" s="352">
        <v>3</v>
      </c>
      <c r="S112" s="352">
        <v>2</v>
      </c>
      <c r="T112" s="352">
        <v>1</v>
      </c>
    </row>
    <row r="113" spans="1:20" x14ac:dyDescent="0.2">
      <c r="B113" s="654"/>
      <c r="C113" s="718"/>
      <c r="D113" s="480"/>
      <c r="E113" s="341" t="s">
        <v>218</v>
      </c>
      <c r="F113" s="18" t="s">
        <v>219</v>
      </c>
      <c r="G113" s="18">
        <v>3</v>
      </c>
      <c r="H113" s="341">
        <v>600</v>
      </c>
      <c r="I113" s="341">
        <f t="shared" si="37"/>
        <v>1800</v>
      </c>
      <c r="J113" s="341">
        <f t="shared" si="33"/>
        <v>450</v>
      </c>
      <c r="K113" s="341">
        <f t="shared" si="34"/>
        <v>450</v>
      </c>
      <c r="L113" s="341">
        <f t="shared" si="35"/>
        <v>450</v>
      </c>
      <c r="M113" s="341">
        <f t="shared" si="36"/>
        <v>450</v>
      </c>
      <c r="N113" s="18" t="s">
        <v>44</v>
      </c>
      <c r="O113" s="352">
        <v>12</v>
      </c>
      <c r="P113" s="352">
        <v>2</v>
      </c>
      <c r="Q113" s="352">
        <v>3</v>
      </c>
      <c r="R113" s="352">
        <v>3</v>
      </c>
      <c r="S113" s="352">
        <v>2</v>
      </c>
      <c r="T113" s="352">
        <v>1</v>
      </c>
    </row>
    <row r="114" spans="1:20" x14ac:dyDescent="0.2">
      <c r="B114" s="654"/>
      <c r="C114" s="718"/>
      <c r="D114" s="480"/>
      <c r="E114" s="341" t="s">
        <v>220</v>
      </c>
      <c r="F114" s="18" t="s">
        <v>182</v>
      </c>
      <c r="G114" s="18">
        <v>80</v>
      </c>
      <c r="H114" s="341">
        <v>70</v>
      </c>
      <c r="I114" s="341">
        <f>G114*H114</f>
        <v>5600</v>
      </c>
      <c r="J114" s="341"/>
      <c r="K114" s="341"/>
      <c r="L114" s="341"/>
      <c r="M114" s="341"/>
      <c r="N114" s="18" t="s">
        <v>44</v>
      </c>
      <c r="O114" s="18">
        <v>12</v>
      </c>
      <c r="P114" s="18">
        <v>2</v>
      </c>
      <c r="Q114" s="18">
        <v>2</v>
      </c>
      <c r="R114" s="18">
        <v>5</v>
      </c>
      <c r="S114" s="18">
        <v>8</v>
      </c>
      <c r="T114" s="18">
        <v>1</v>
      </c>
    </row>
    <row r="115" spans="1:20" x14ac:dyDescent="0.2">
      <c r="B115" s="654"/>
      <c r="C115" s="718"/>
      <c r="D115" s="480"/>
      <c r="E115" s="341" t="s">
        <v>221</v>
      </c>
      <c r="F115" s="18" t="s">
        <v>184</v>
      </c>
      <c r="G115" s="18">
        <v>12</v>
      </c>
      <c r="H115" s="341">
        <v>350</v>
      </c>
      <c r="I115" s="341">
        <f>G115*H115</f>
        <v>4200</v>
      </c>
      <c r="J115" s="341"/>
      <c r="K115" s="341"/>
      <c r="L115" s="341"/>
      <c r="M115" s="341"/>
      <c r="N115" s="18" t="s">
        <v>44</v>
      </c>
      <c r="O115" s="84">
        <v>12</v>
      </c>
      <c r="P115" s="84">
        <v>2</v>
      </c>
      <c r="Q115" s="84">
        <v>2</v>
      </c>
      <c r="R115" s="84">
        <v>5</v>
      </c>
      <c r="S115" s="84">
        <v>8</v>
      </c>
      <c r="T115" s="84">
        <v>1</v>
      </c>
    </row>
    <row r="116" spans="1:20" x14ac:dyDescent="0.2">
      <c r="B116" s="654"/>
      <c r="C116" s="718"/>
      <c r="D116" s="480"/>
      <c r="E116" s="341" t="s">
        <v>222</v>
      </c>
      <c r="F116" s="17" t="s">
        <v>223</v>
      </c>
      <c r="G116" s="18">
        <v>12</v>
      </c>
      <c r="H116" s="341">
        <v>350</v>
      </c>
      <c r="I116" s="341">
        <f>G116*H116</f>
        <v>4200</v>
      </c>
      <c r="J116" s="341">
        <f t="shared" ref="J116:J117" si="38">+I116/4</f>
        <v>1050</v>
      </c>
      <c r="K116" s="341">
        <f t="shared" ref="K116:K117" si="39">+I116/4</f>
        <v>1050</v>
      </c>
      <c r="L116" s="341">
        <f t="shared" ref="L116:L117" si="40">+I116/4</f>
        <v>1050</v>
      </c>
      <c r="M116" s="341">
        <f t="shared" ref="M116:M117" si="41">+I116/4</f>
        <v>1050</v>
      </c>
      <c r="N116" s="18" t="s">
        <v>44</v>
      </c>
      <c r="O116" s="18">
        <v>12</v>
      </c>
      <c r="P116" s="18">
        <v>2</v>
      </c>
      <c r="Q116" s="18">
        <v>2</v>
      </c>
      <c r="R116" s="18">
        <v>5</v>
      </c>
      <c r="S116" s="18">
        <v>8</v>
      </c>
      <c r="T116" s="18">
        <v>1</v>
      </c>
    </row>
    <row r="117" spans="1:20" ht="25.5" x14ac:dyDescent="0.2">
      <c r="B117" s="719"/>
      <c r="C117" s="720"/>
      <c r="D117" s="480"/>
      <c r="E117" s="341" t="s">
        <v>224</v>
      </c>
      <c r="F117" s="18" t="s">
        <v>225</v>
      </c>
      <c r="G117" s="18">
        <f>8*4</f>
        <v>32</v>
      </c>
      <c r="H117" s="341">
        <v>800</v>
      </c>
      <c r="I117" s="341">
        <f>+G117*H117</f>
        <v>25600</v>
      </c>
      <c r="J117" s="341">
        <f t="shared" si="38"/>
        <v>6400</v>
      </c>
      <c r="K117" s="341">
        <f t="shared" si="39"/>
        <v>6400</v>
      </c>
      <c r="L117" s="341">
        <f t="shared" si="40"/>
        <v>6400</v>
      </c>
      <c r="M117" s="341">
        <f t="shared" si="41"/>
        <v>6400</v>
      </c>
      <c r="N117" s="18" t="s">
        <v>44</v>
      </c>
      <c r="O117" s="18">
        <v>12</v>
      </c>
      <c r="P117" s="18">
        <v>2</v>
      </c>
      <c r="Q117" s="18">
        <v>2</v>
      </c>
      <c r="R117" s="18">
        <v>4</v>
      </c>
      <c r="S117" s="18">
        <v>1</v>
      </c>
      <c r="T117" s="18">
        <v>1</v>
      </c>
    </row>
    <row r="118" spans="1:20" x14ac:dyDescent="0.2">
      <c r="A118" s="1"/>
      <c r="B118" s="3"/>
      <c r="C118" s="3"/>
      <c r="D118" s="25">
        <f>SUM(D75:D117)</f>
        <v>2044805</v>
      </c>
      <c r="E118" s="25"/>
      <c r="F118" s="4"/>
      <c r="G118" s="4"/>
      <c r="H118" s="4"/>
      <c r="I118" s="367">
        <f>SUM(I75:I117)</f>
        <v>2044805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2">
      <c r="B119" s="37"/>
      <c r="C119" s="37"/>
      <c r="D119" s="37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ht="15" x14ac:dyDescent="0.25">
      <c r="A120" s="38"/>
      <c r="B120" s="39" t="s">
        <v>226</v>
      </c>
      <c r="C120" s="40"/>
      <c r="D120" s="40"/>
      <c r="E120" s="373"/>
      <c r="F120" s="373"/>
      <c r="G120" s="373"/>
      <c r="H120" s="373"/>
      <c r="I120" s="373"/>
      <c r="J120" s="373"/>
      <c r="K120" s="373"/>
      <c r="L120" s="373"/>
      <c r="M120" s="374" t="s">
        <v>227</v>
      </c>
      <c r="N120" s="375">
        <f>N125+N182+N256+N343+N368+N419</f>
        <v>8407844.4800000004</v>
      </c>
      <c r="O120" s="373"/>
      <c r="P120" s="373"/>
      <c r="Q120" s="373"/>
      <c r="R120" s="373"/>
      <c r="S120" s="373"/>
      <c r="T120" s="373"/>
    </row>
    <row r="121" spans="1:20" x14ac:dyDescent="0.2">
      <c r="B121" s="37"/>
      <c r="C121" s="37"/>
      <c r="D121" s="37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0" ht="15" thickBot="1" x14ac:dyDescent="0.25">
      <c r="B122" s="90" t="s">
        <v>5</v>
      </c>
      <c r="C122" s="37"/>
      <c r="D122" s="37"/>
      <c r="E122" s="41"/>
      <c r="F122" s="41"/>
      <c r="G122" s="41"/>
      <c r="H122" s="376"/>
      <c r="I122" s="376"/>
      <c r="J122" s="376"/>
      <c r="K122" s="376"/>
      <c r="L122" s="376"/>
      <c r="M122" s="376"/>
      <c r="N122" s="41"/>
      <c r="O122" s="41"/>
      <c r="P122" s="41"/>
      <c r="Q122" s="41"/>
      <c r="R122" s="41"/>
      <c r="S122" s="41"/>
      <c r="T122" s="41"/>
    </row>
    <row r="123" spans="1:20" ht="16.5" customHeight="1" thickTop="1" thickBot="1" x14ac:dyDescent="0.25">
      <c r="A123" s="42"/>
      <c r="B123" s="721" t="s">
        <v>6</v>
      </c>
      <c r="C123" s="639" t="s">
        <v>7</v>
      </c>
      <c r="D123" s="517"/>
      <c r="E123" s="518"/>
      <c r="F123" s="525" t="s">
        <v>8</v>
      </c>
      <c r="G123" s="525" t="s">
        <v>9</v>
      </c>
      <c r="H123" s="711" t="s">
        <v>10</v>
      </c>
      <c r="I123" s="711" t="s">
        <v>11</v>
      </c>
      <c r="J123" s="713" t="s">
        <v>12</v>
      </c>
      <c r="K123" s="714"/>
      <c r="L123" s="714"/>
      <c r="M123" s="715"/>
      <c r="N123" s="590" t="s">
        <v>13</v>
      </c>
      <c r="O123" s="639" t="s">
        <v>14</v>
      </c>
      <c r="P123" s="517"/>
      <c r="Q123" s="517"/>
      <c r="R123" s="517"/>
      <c r="S123" s="517"/>
      <c r="T123" s="518"/>
    </row>
    <row r="124" spans="1:20" ht="15.75" thickTop="1" thickBot="1" x14ac:dyDescent="0.25">
      <c r="A124" s="43"/>
      <c r="B124" s="722"/>
      <c r="C124" s="644"/>
      <c r="D124" s="519"/>
      <c r="E124" s="520"/>
      <c r="F124" s="526"/>
      <c r="G124" s="526"/>
      <c r="H124" s="712"/>
      <c r="I124" s="712"/>
      <c r="J124" s="44" t="s">
        <v>15</v>
      </c>
      <c r="K124" s="44" t="s">
        <v>16</v>
      </c>
      <c r="L124" s="44" t="s">
        <v>17</v>
      </c>
      <c r="M124" s="44" t="s">
        <v>18</v>
      </c>
      <c r="N124" s="643"/>
      <c r="O124" s="644"/>
      <c r="P124" s="519"/>
      <c r="Q124" s="519"/>
      <c r="R124" s="519"/>
      <c r="S124" s="519"/>
      <c r="T124" s="520"/>
    </row>
    <row r="125" spans="1:20" ht="51.75" customHeight="1" thickTop="1" x14ac:dyDescent="0.2">
      <c r="A125" s="45"/>
      <c r="B125" s="46" t="s">
        <v>228</v>
      </c>
      <c r="C125" s="646"/>
      <c r="D125" s="605"/>
      <c r="E125" s="606"/>
      <c r="F125" s="350" t="s">
        <v>229</v>
      </c>
      <c r="G125" s="350" t="s">
        <v>230</v>
      </c>
      <c r="H125" s="47">
        <v>0</v>
      </c>
      <c r="I125" s="48">
        <v>1</v>
      </c>
      <c r="J125" s="48">
        <v>1</v>
      </c>
      <c r="K125" s="48"/>
      <c r="L125" s="47" t="s">
        <v>1</v>
      </c>
      <c r="M125" s="47"/>
      <c r="N125" s="117">
        <f>+SUM(D130:D177)</f>
        <v>643560</v>
      </c>
      <c r="O125" s="646" t="s">
        <v>22</v>
      </c>
      <c r="P125" s="605"/>
      <c r="Q125" s="605"/>
      <c r="R125" s="605"/>
      <c r="S125" s="605"/>
      <c r="T125" s="606"/>
    </row>
    <row r="126" spans="1:20" x14ac:dyDescent="0.2">
      <c r="B126" s="37"/>
      <c r="C126" s="37"/>
      <c r="D126" s="37"/>
      <c r="E126" s="41"/>
      <c r="F126" s="41"/>
      <c r="G126" s="41"/>
      <c r="H126" s="376"/>
      <c r="I126" s="376"/>
      <c r="J126" s="376"/>
      <c r="K126" s="376"/>
      <c r="L126" s="376"/>
      <c r="M126" s="376"/>
      <c r="N126" s="41"/>
      <c r="O126" s="41"/>
      <c r="P126" s="41"/>
      <c r="Q126" s="41"/>
      <c r="R126" s="41"/>
      <c r="S126" s="41"/>
      <c r="T126" s="41"/>
    </row>
    <row r="127" spans="1:20" ht="15" thickBot="1" x14ac:dyDescent="0.25">
      <c r="B127" s="49" t="s">
        <v>23</v>
      </c>
      <c r="C127" s="49"/>
      <c r="D127" s="49"/>
      <c r="E127" s="50"/>
      <c r="F127" s="51"/>
      <c r="G127" s="51"/>
      <c r="H127" s="52"/>
      <c r="I127" s="52"/>
      <c r="J127" s="52"/>
      <c r="K127" s="52"/>
      <c r="L127" s="52"/>
      <c r="M127" s="52"/>
      <c r="N127" s="51"/>
      <c r="O127" s="51"/>
      <c r="P127" s="51"/>
      <c r="Q127" s="51"/>
      <c r="R127" s="51"/>
      <c r="S127" s="51"/>
      <c r="T127" s="51"/>
    </row>
    <row r="128" spans="1:20" ht="15.75" customHeight="1" thickTop="1" thickBot="1" x14ac:dyDescent="0.25">
      <c r="B128" s="707" t="s">
        <v>24</v>
      </c>
      <c r="C128" s="707"/>
      <c r="D128" s="708" t="s">
        <v>25</v>
      </c>
      <c r="E128" s="709"/>
      <c r="F128" s="508" t="s">
        <v>1</v>
      </c>
      <c r="G128" s="508"/>
      <c r="H128" s="508"/>
      <c r="I128" s="508"/>
      <c r="J128" s="514" t="s">
        <v>27</v>
      </c>
      <c r="K128" s="514"/>
      <c r="L128" s="514"/>
      <c r="M128" s="514"/>
      <c r="N128" s="507" t="s">
        <v>28</v>
      </c>
      <c r="O128" s="508" t="s">
        <v>29</v>
      </c>
      <c r="P128" s="508"/>
      <c r="Q128" s="508"/>
      <c r="R128" s="508"/>
      <c r="S128" s="508"/>
      <c r="T128" s="508"/>
    </row>
    <row r="129" spans="2:20" ht="42.75" thickTop="1" thickBot="1" x14ac:dyDescent="0.25">
      <c r="B129" s="707"/>
      <c r="C129" s="707"/>
      <c r="D129" s="708"/>
      <c r="E129" s="710"/>
      <c r="F129" s="53" t="s">
        <v>30</v>
      </c>
      <c r="G129" s="53" t="s">
        <v>31</v>
      </c>
      <c r="H129" s="54" t="s">
        <v>32</v>
      </c>
      <c r="I129" s="54" t="s">
        <v>33</v>
      </c>
      <c r="J129" s="54" t="s">
        <v>15</v>
      </c>
      <c r="K129" s="44" t="s">
        <v>16</v>
      </c>
      <c r="L129" s="44" t="s">
        <v>17</v>
      </c>
      <c r="M129" s="44" t="s">
        <v>18</v>
      </c>
      <c r="N129" s="507"/>
      <c r="O129" s="55" t="s">
        <v>34</v>
      </c>
      <c r="P129" s="55" t="s">
        <v>35</v>
      </c>
      <c r="Q129" s="55" t="s">
        <v>36</v>
      </c>
      <c r="R129" s="55" t="s">
        <v>37</v>
      </c>
      <c r="S129" s="55" t="s">
        <v>38</v>
      </c>
      <c r="T129" s="55" t="s">
        <v>39</v>
      </c>
    </row>
    <row r="130" spans="2:20" ht="15" customHeight="1" thickTop="1" x14ac:dyDescent="0.2">
      <c r="B130" s="693" t="s">
        <v>231</v>
      </c>
      <c r="C130" s="694"/>
      <c r="D130" s="697">
        <f>+SUM(I130:I135)</f>
        <v>55800</v>
      </c>
      <c r="E130" s="339" t="s">
        <v>232</v>
      </c>
      <c r="F130" s="17" t="s">
        <v>233</v>
      </c>
      <c r="G130" s="17">
        <f>5*20</f>
        <v>100</v>
      </c>
      <c r="H130" s="341">
        <v>500</v>
      </c>
      <c r="I130" s="341">
        <f t="shared" ref="I130:I177" si="42">+G130*H130</f>
        <v>50000</v>
      </c>
      <c r="J130" s="341">
        <f>I130/5</f>
        <v>10000</v>
      </c>
      <c r="K130" s="341">
        <f>I130/5*2</f>
        <v>20000</v>
      </c>
      <c r="L130" s="341">
        <f>I130/5</f>
        <v>10000</v>
      </c>
      <c r="M130" s="341">
        <f>I130/5</f>
        <v>10000</v>
      </c>
      <c r="N130" s="36" t="s">
        <v>44</v>
      </c>
      <c r="O130" s="36">
        <v>12</v>
      </c>
      <c r="P130" s="36">
        <v>2</v>
      </c>
      <c r="Q130" s="36">
        <v>3</v>
      </c>
      <c r="R130" s="36">
        <v>1</v>
      </c>
      <c r="S130" s="36">
        <v>1</v>
      </c>
      <c r="T130" s="36">
        <v>1</v>
      </c>
    </row>
    <row r="131" spans="2:20" ht="15" customHeight="1" x14ac:dyDescent="0.2">
      <c r="B131" s="695"/>
      <c r="C131" s="696"/>
      <c r="D131" s="698"/>
      <c r="E131" s="339" t="s">
        <v>234</v>
      </c>
      <c r="F131" s="17" t="s">
        <v>124</v>
      </c>
      <c r="G131" s="17">
        <v>100</v>
      </c>
      <c r="H131" s="341">
        <v>5</v>
      </c>
      <c r="I131" s="341">
        <f>+G131*H131</f>
        <v>500</v>
      </c>
      <c r="J131" s="341">
        <f t="shared" ref="J131:J168" si="43">+I131/4</f>
        <v>125</v>
      </c>
      <c r="K131" s="341">
        <f t="shared" ref="K131:K168" si="44">+I131/4</f>
        <v>125</v>
      </c>
      <c r="L131" s="341">
        <f t="shared" ref="L131:L168" si="45">+I131/4</f>
        <v>125</v>
      </c>
      <c r="M131" s="341">
        <f t="shared" ref="M131:M168" si="46">+I131/4</f>
        <v>125</v>
      </c>
      <c r="N131" s="36" t="s">
        <v>44</v>
      </c>
      <c r="O131" s="36">
        <v>12</v>
      </c>
      <c r="P131" s="84">
        <v>2</v>
      </c>
      <c r="Q131" s="84">
        <v>2</v>
      </c>
      <c r="R131" s="84">
        <v>2</v>
      </c>
      <c r="S131" s="84">
        <v>2</v>
      </c>
      <c r="T131" s="84">
        <v>1</v>
      </c>
    </row>
    <row r="132" spans="2:20" ht="26.25" customHeight="1" x14ac:dyDescent="0.2">
      <c r="B132" s="695"/>
      <c r="C132" s="696"/>
      <c r="D132" s="698"/>
      <c r="E132" s="339" t="s">
        <v>235</v>
      </c>
      <c r="F132" s="17" t="s">
        <v>119</v>
      </c>
      <c r="G132" s="17">
        <v>100</v>
      </c>
      <c r="H132" s="341">
        <v>20</v>
      </c>
      <c r="I132" s="341">
        <f t="shared" si="42"/>
        <v>2000</v>
      </c>
      <c r="J132" s="341">
        <f t="shared" si="43"/>
        <v>500</v>
      </c>
      <c r="K132" s="341">
        <f t="shared" si="44"/>
        <v>500</v>
      </c>
      <c r="L132" s="341">
        <f t="shared" si="45"/>
        <v>500</v>
      </c>
      <c r="M132" s="341">
        <f t="shared" si="46"/>
        <v>500</v>
      </c>
      <c r="N132" s="36" t="s">
        <v>44</v>
      </c>
      <c r="O132" s="84">
        <v>12</v>
      </c>
      <c r="P132" s="84">
        <v>2</v>
      </c>
      <c r="Q132" s="84">
        <v>3</v>
      </c>
      <c r="R132" s="84">
        <v>9</v>
      </c>
      <c r="S132" s="84">
        <v>2</v>
      </c>
      <c r="T132" s="84">
        <v>1</v>
      </c>
    </row>
    <row r="133" spans="2:20" ht="26.25" customHeight="1" x14ac:dyDescent="0.2">
      <c r="B133" s="695"/>
      <c r="C133" s="696"/>
      <c r="D133" s="698"/>
      <c r="E133" s="339" t="s">
        <v>236</v>
      </c>
      <c r="F133" s="17" t="s">
        <v>237</v>
      </c>
      <c r="G133" s="17">
        <v>100</v>
      </c>
      <c r="H133" s="341">
        <v>25</v>
      </c>
      <c r="I133" s="341">
        <f t="shared" si="42"/>
        <v>2500</v>
      </c>
      <c r="J133" s="341">
        <f t="shared" si="43"/>
        <v>625</v>
      </c>
      <c r="K133" s="341">
        <f t="shared" si="44"/>
        <v>625</v>
      </c>
      <c r="L133" s="341">
        <f t="shared" si="45"/>
        <v>625</v>
      </c>
      <c r="M133" s="341">
        <f t="shared" si="46"/>
        <v>625</v>
      </c>
      <c r="N133" s="36" t="s">
        <v>44</v>
      </c>
      <c r="O133" s="36">
        <v>12</v>
      </c>
      <c r="P133" s="84">
        <v>2</v>
      </c>
      <c r="Q133" s="84">
        <v>2</v>
      </c>
      <c r="R133" s="84">
        <v>2</v>
      </c>
      <c r="S133" s="84">
        <v>2</v>
      </c>
      <c r="T133" s="84">
        <v>1</v>
      </c>
    </row>
    <row r="134" spans="2:20" ht="15" customHeight="1" x14ac:dyDescent="0.2">
      <c r="B134" s="695"/>
      <c r="C134" s="696"/>
      <c r="D134" s="698"/>
      <c r="E134" s="339" t="s">
        <v>238</v>
      </c>
      <c r="F134" s="17" t="s">
        <v>173</v>
      </c>
      <c r="G134" s="17">
        <v>100</v>
      </c>
      <c r="H134" s="341">
        <v>8</v>
      </c>
      <c r="I134" s="341">
        <f>+G134*H134</f>
        <v>800</v>
      </c>
      <c r="J134" s="341">
        <f t="shared" si="43"/>
        <v>200</v>
      </c>
      <c r="K134" s="341">
        <f t="shared" si="44"/>
        <v>200</v>
      </c>
      <c r="L134" s="341">
        <f t="shared" si="45"/>
        <v>200</v>
      </c>
      <c r="M134" s="341">
        <f t="shared" si="46"/>
        <v>200</v>
      </c>
      <c r="N134" s="36" t="s">
        <v>44</v>
      </c>
      <c r="O134" s="84">
        <v>12</v>
      </c>
      <c r="P134" s="84">
        <v>2</v>
      </c>
      <c r="Q134" s="84">
        <v>3</v>
      </c>
      <c r="R134" s="84">
        <v>9</v>
      </c>
      <c r="S134" s="84">
        <v>2</v>
      </c>
      <c r="T134" s="84">
        <v>1</v>
      </c>
    </row>
    <row r="135" spans="2:20" ht="15" customHeight="1" x14ac:dyDescent="0.2">
      <c r="B135" s="695"/>
      <c r="C135" s="696"/>
      <c r="D135" s="699"/>
      <c r="E135" s="339" t="s">
        <v>239</v>
      </c>
      <c r="F135" s="17" t="s">
        <v>128</v>
      </c>
      <c r="G135" s="17">
        <v>500</v>
      </c>
      <c r="H135" s="341">
        <v>0</v>
      </c>
      <c r="I135" s="341">
        <f t="shared" si="42"/>
        <v>0</v>
      </c>
      <c r="J135" s="341">
        <f t="shared" si="43"/>
        <v>0</v>
      </c>
      <c r="K135" s="341">
        <f t="shared" si="44"/>
        <v>0</v>
      </c>
      <c r="L135" s="341">
        <f t="shared" si="45"/>
        <v>0</v>
      </c>
      <c r="M135" s="341">
        <f t="shared" si="46"/>
        <v>0</v>
      </c>
      <c r="N135" s="36" t="s">
        <v>44</v>
      </c>
      <c r="O135" s="36">
        <v>12</v>
      </c>
      <c r="P135" s="36">
        <v>2</v>
      </c>
      <c r="Q135" s="36">
        <v>2</v>
      </c>
      <c r="R135" s="36">
        <v>2</v>
      </c>
      <c r="S135" s="36">
        <v>2</v>
      </c>
      <c r="T135" s="36">
        <v>1</v>
      </c>
    </row>
    <row r="136" spans="2:20" ht="15" customHeight="1" x14ac:dyDescent="0.2">
      <c r="B136" s="700" t="s">
        <v>1292</v>
      </c>
      <c r="C136" s="701"/>
      <c r="D136" s="586">
        <f>SUMPRODUCT(I136:I145)</f>
        <v>239600</v>
      </c>
      <c r="E136" s="339" t="s">
        <v>241</v>
      </c>
      <c r="F136" s="17" t="s">
        <v>233</v>
      </c>
      <c r="G136" s="17">
        <v>200</v>
      </c>
      <c r="H136" s="341">
        <v>500</v>
      </c>
      <c r="I136" s="341">
        <f t="shared" ref="I136:I141" si="47">G136*H136</f>
        <v>100000</v>
      </c>
      <c r="J136" s="341">
        <f t="shared" si="43"/>
        <v>25000</v>
      </c>
      <c r="K136" s="341">
        <f t="shared" si="44"/>
        <v>25000</v>
      </c>
      <c r="L136" s="341">
        <f t="shared" si="45"/>
        <v>25000</v>
      </c>
      <c r="M136" s="341">
        <f t="shared" si="46"/>
        <v>25000</v>
      </c>
      <c r="N136" s="36" t="s">
        <v>44</v>
      </c>
      <c r="O136" s="36">
        <v>12</v>
      </c>
      <c r="P136" s="36">
        <v>2</v>
      </c>
      <c r="Q136" s="36">
        <v>3</v>
      </c>
      <c r="R136" s="36">
        <v>1</v>
      </c>
      <c r="S136" s="36">
        <v>1</v>
      </c>
      <c r="T136" s="36">
        <v>1</v>
      </c>
    </row>
    <row r="137" spans="2:20" ht="15" customHeight="1" x14ac:dyDescent="0.2">
      <c r="B137" s="695"/>
      <c r="C137" s="696"/>
      <c r="D137" s="586"/>
      <c r="E137" s="339" t="s">
        <v>242</v>
      </c>
      <c r="F137" s="17" t="s">
        <v>124</v>
      </c>
      <c r="G137" s="17">
        <v>200</v>
      </c>
      <c r="H137" s="341">
        <v>5</v>
      </c>
      <c r="I137" s="341">
        <f t="shared" si="47"/>
        <v>1000</v>
      </c>
      <c r="J137" s="341">
        <f>I137/16*3</f>
        <v>187.5</v>
      </c>
      <c r="K137" s="341">
        <f>I137/16*5</f>
        <v>312.5</v>
      </c>
      <c r="L137" s="341">
        <f>I137/16*5</f>
        <v>312.5</v>
      </c>
      <c r="M137" s="341">
        <f>I137/16*3</f>
        <v>187.5</v>
      </c>
      <c r="N137" s="36" t="s">
        <v>44</v>
      </c>
      <c r="O137" s="36">
        <v>12</v>
      </c>
      <c r="P137" s="84">
        <v>2</v>
      </c>
      <c r="Q137" s="84">
        <v>2</v>
      </c>
      <c r="R137" s="84">
        <v>2</v>
      </c>
      <c r="S137" s="84">
        <v>2</v>
      </c>
      <c r="T137" s="84">
        <v>1</v>
      </c>
    </row>
    <row r="138" spans="2:20" ht="27.75" customHeight="1" x14ac:dyDescent="0.2">
      <c r="B138" s="695"/>
      <c r="C138" s="696"/>
      <c r="D138" s="586"/>
      <c r="E138" s="339" t="s">
        <v>243</v>
      </c>
      <c r="F138" s="17" t="s">
        <v>119</v>
      </c>
      <c r="G138" s="17">
        <v>200</v>
      </c>
      <c r="H138" s="341">
        <v>20</v>
      </c>
      <c r="I138" s="341">
        <f t="shared" si="47"/>
        <v>4000</v>
      </c>
      <c r="J138" s="341">
        <f t="shared" ref="J138:J145" si="48">I138/16*3</f>
        <v>750</v>
      </c>
      <c r="K138" s="341">
        <f t="shared" ref="K138:K145" si="49">I138/16*5</f>
        <v>1250</v>
      </c>
      <c r="L138" s="341">
        <f t="shared" ref="L138:L145" si="50">I138/16*5</f>
        <v>1250</v>
      </c>
      <c r="M138" s="341">
        <f t="shared" ref="M138:M145" si="51">I138/16*3</f>
        <v>750</v>
      </c>
      <c r="N138" s="36" t="s">
        <v>44</v>
      </c>
      <c r="O138" s="84">
        <v>12</v>
      </c>
      <c r="P138" s="84">
        <v>2</v>
      </c>
      <c r="Q138" s="84">
        <v>3</v>
      </c>
      <c r="R138" s="84">
        <v>9</v>
      </c>
      <c r="S138" s="84">
        <v>2</v>
      </c>
      <c r="T138" s="84">
        <v>1</v>
      </c>
    </row>
    <row r="139" spans="2:20" ht="27" customHeight="1" x14ac:dyDescent="0.2">
      <c r="B139" s="695"/>
      <c r="C139" s="696"/>
      <c r="D139" s="586"/>
      <c r="E139" s="339" t="s">
        <v>244</v>
      </c>
      <c r="F139" s="17" t="s">
        <v>237</v>
      </c>
      <c r="G139" s="17">
        <v>200</v>
      </c>
      <c r="H139" s="341">
        <v>25</v>
      </c>
      <c r="I139" s="341">
        <f t="shared" si="47"/>
        <v>5000</v>
      </c>
      <c r="J139" s="341">
        <f t="shared" si="48"/>
        <v>937.5</v>
      </c>
      <c r="K139" s="341">
        <f t="shared" si="49"/>
        <v>1562.5</v>
      </c>
      <c r="L139" s="341">
        <f t="shared" si="50"/>
        <v>1562.5</v>
      </c>
      <c r="M139" s="341">
        <f t="shared" si="51"/>
        <v>937.5</v>
      </c>
      <c r="N139" s="36" t="s">
        <v>44</v>
      </c>
      <c r="O139" s="36">
        <v>12</v>
      </c>
      <c r="P139" s="84">
        <v>2</v>
      </c>
      <c r="Q139" s="84">
        <v>2</v>
      </c>
      <c r="R139" s="84">
        <v>2</v>
      </c>
      <c r="S139" s="84">
        <v>2</v>
      </c>
      <c r="T139" s="84">
        <v>1</v>
      </c>
    </row>
    <row r="140" spans="2:20" ht="15" customHeight="1" x14ac:dyDescent="0.2">
      <c r="B140" s="695"/>
      <c r="C140" s="696"/>
      <c r="D140" s="586"/>
      <c r="E140" s="339" t="s">
        <v>245</v>
      </c>
      <c r="F140" s="17" t="s">
        <v>173</v>
      </c>
      <c r="G140" s="17">
        <v>200</v>
      </c>
      <c r="H140" s="341">
        <v>8</v>
      </c>
      <c r="I140" s="341">
        <f t="shared" si="47"/>
        <v>1600</v>
      </c>
      <c r="J140" s="341">
        <f t="shared" si="48"/>
        <v>300</v>
      </c>
      <c r="K140" s="341">
        <f t="shared" si="49"/>
        <v>500</v>
      </c>
      <c r="L140" s="341">
        <f t="shared" si="50"/>
        <v>500</v>
      </c>
      <c r="M140" s="341">
        <f t="shared" si="51"/>
        <v>300</v>
      </c>
      <c r="N140" s="36" t="s">
        <v>44</v>
      </c>
      <c r="O140" s="84">
        <v>12</v>
      </c>
      <c r="P140" s="84">
        <v>2</v>
      </c>
      <c r="Q140" s="84">
        <v>3</v>
      </c>
      <c r="R140" s="84">
        <v>9</v>
      </c>
      <c r="S140" s="84">
        <v>2</v>
      </c>
      <c r="T140" s="84">
        <v>1</v>
      </c>
    </row>
    <row r="141" spans="2:20" ht="15" customHeight="1" x14ac:dyDescent="0.2">
      <c r="B141" s="695"/>
      <c r="C141" s="696"/>
      <c r="D141" s="586"/>
      <c r="E141" s="339" t="s">
        <v>246</v>
      </c>
      <c r="F141" s="17" t="s">
        <v>184</v>
      </c>
      <c r="G141" s="17">
        <v>20</v>
      </c>
      <c r="H141" s="341">
        <v>350</v>
      </c>
      <c r="I141" s="341">
        <f t="shared" si="47"/>
        <v>7000</v>
      </c>
      <c r="J141" s="341">
        <f t="shared" si="48"/>
        <v>1312.5</v>
      </c>
      <c r="K141" s="341">
        <f t="shared" si="49"/>
        <v>2187.5</v>
      </c>
      <c r="L141" s="341">
        <f t="shared" si="50"/>
        <v>2187.5</v>
      </c>
      <c r="M141" s="341">
        <f t="shared" si="51"/>
        <v>1312.5</v>
      </c>
      <c r="N141" s="36" t="s">
        <v>44</v>
      </c>
      <c r="O141" s="84">
        <v>12</v>
      </c>
      <c r="P141" s="84">
        <v>2</v>
      </c>
      <c r="Q141" s="84">
        <v>2</v>
      </c>
      <c r="R141" s="84">
        <v>5</v>
      </c>
      <c r="S141" s="84">
        <v>8</v>
      </c>
      <c r="T141" s="84">
        <v>1</v>
      </c>
    </row>
    <row r="142" spans="2:20" ht="15" customHeight="1" x14ac:dyDescent="0.2">
      <c r="B142" s="695"/>
      <c r="C142" s="696"/>
      <c r="D142" s="586"/>
      <c r="E142" s="339" t="s">
        <v>247</v>
      </c>
      <c r="F142" s="17" t="s">
        <v>182</v>
      </c>
      <c r="G142" s="17">
        <v>200</v>
      </c>
      <c r="H142" s="341">
        <v>70</v>
      </c>
      <c r="I142" s="341">
        <f>+G142*H142</f>
        <v>14000</v>
      </c>
      <c r="J142" s="341">
        <f t="shared" si="48"/>
        <v>2625</v>
      </c>
      <c r="K142" s="341">
        <f t="shared" si="49"/>
        <v>4375</v>
      </c>
      <c r="L142" s="341">
        <f t="shared" si="50"/>
        <v>4375</v>
      </c>
      <c r="M142" s="341">
        <f t="shared" si="51"/>
        <v>2625</v>
      </c>
      <c r="N142" s="36" t="s">
        <v>44</v>
      </c>
      <c r="O142" s="18">
        <v>12</v>
      </c>
      <c r="P142" s="18">
        <v>2</v>
      </c>
      <c r="Q142" s="18">
        <v>2</v>
      </c>
      <c r="R142" s="18">
        <v>5</v>
      </c>
      <c r="S142" s="18">
        <v>8</v>
      </c>
      <c r="T142" s="18">
        <v>1</v>
      </c>
    </row>
    <row r="143" spans="2:20" ht="15" customHeight="1" x14ac:dyDescent="0.2">
      <c r="B143" s="695"/>
      <c r="C143" s="696"/>
      <c r="D143" s="586"/>
      <c r="E143" s="339" t="s">
        <v>248</v>
      </c>
      <c r="F143" s="17" t="s">
        <v>180</v>
      </c>
      <c r="G143" s="17">
        <v>10</v>
      </c>
      <c r="H143" s="341">
        <v>10000</v>
      </c>
      <c r="I143" s="341">
        <f>G143*H143</f>
        <v>100000</v>
      </c>
      <c r="J143" s="341">
        <f t="shared" si="48"/>
        <v>18750</v>
      </c>
      <c r="K143" s="341">
        <f t="shared" si="49"/>
        <v>31250</v>
      </c>
      <c r="L143" s="341">
        <f t="shared" si="50"/>
        <v>31250</v>
      </c>
      <c r="M143" s="341">
        <f t="shared" si="51"/>
        <v>18750</v>
      </c>
      <c r="N143" s="36" t="s">
        <v>44</v>
      </c>
      <c r="O143" s="18">
        <v>12</v>
      </c>
      <c r="P143" s="18">
        <v>2</v>
      </c>
      <c r="Q143" s="18">
        <v>2</v>
      </c>
      <c r="R143" s="18">
        <v>5</v>
      </c>
      <c r="S143" s="18">
        <v>8</v>
      </c>
      <c r="T143" s="18">
        <v>1</v>
      </c>
    </row>
    <row r="144" spans="2:20" ht="15" customHeight="1" x14ac:dyDescent="0.2">
      <c r="B144" s="695"/>
      <c r="C144" s="696"/>
      <c r="D144" s="586"/>
      <c r="E144" s="339" t="s">
        <v>249</v>
      </c>
      <c r="F144" s="17" t="s">
        <v>223</v>
      </c>
      <c r="G144" s="17">
        <v>20</v>
      </c>
      <c r="H144" s="341">
        <v>350</v>
      </c>
      <c r="I144" s="341">
        <f>G144*H144</f>
        <v>7000</v>
      </c>
      <c r="J144" s="341">
        <f t="shared" si="48"/>
        <v>1312.5</v>
      </c>
      <c r="K144" s="341">
        <f t="shared" si="49"/>
        <v>2187.5</v>
      </c>
      <c r="L144" s="341">
        <f t="shared" si="50"/>
        <v>2187.5</v>
      </c>
      <c r="M144" s="341">
        <f t="shared" si="51"/>
        <v>1312.5</v>
      </c>
      <c r="N144" s="36" t="s">
        <v>44</v>
      </c>
      <c r="O144" s="18">
        <v>12</v>
      </c>
      <c r="P144" s="18">
        <v>2</v>
      </c>
      <c r="Q144" s="18">
        <v>2</v>
      </c>
      <c r="R144" s="18">
        <v>5</v>
      </c>
      <c r="S144" s="18">
        <v>8</v>
      </c>
      <c r="T144" s="18">
        <v>1</v>
      </c>
    </row>
    <row r="145" spans="2:20" ht="15.75" customHeight="1" x14ac:dyDescent="0.2">
      <c r="B145" s="702"/>
      <c r="C145" s="703"/>
      <c r="D145" s="586"/>
      <c r="E145" s="339" t="s">
        <v>250</v>
      </c>
      <c r="F145" s="17" t="s">
        <v>128</v>
      </c>
      <c r="G145" s="17">
        <v>0</v>
      </c>
      <c r="H145" s="341">
        <v>0</v>
      </c>
      <c r="I145" s="341">
        <f t="shared" si="42"/>
        <v>0</v>
      </c>
      <c r="J145" s="341">
        <f t="shared" si="48"/>
        <v>0</v>
      </c>
      <c r="K145" s="341">
        <f t="shared" si="49"/>
        <v>0</v>
      </c>
      <c r="L145" s="341">
        <f t="shared" si="50"/>
        <v>0</v>
      </c>
      <c r="M145" s="341">
        <f t="shared" si="51"/>
        <v>0</v>
      </c>
      <c r="N145" s="36" t="s">
        <v>44</v>
      </c>
      <c r="O145" s="36">
        <v>12</v>
      </c>
      <c r="P145" s="36">
        <v>2</v>
      </c>
      <c r="Q145" s="36">
        <v>2</v>
      </c>
      <c r="R145" s="36">
        <v>2</v>
      </c>
      <c r="S145" s="36">
        <v>2</v>
      </c>
      <c r="T145" s="36">
        <v>1</v>
      </c>
    </row>
    <row r="146" spans="2:20" ht="14.25" customHeight="1" x14ac:dyDescent="0.2">
      <c r="B146" s="704" t="s">
        <v>1293</v>
      </c>
      <c r="C146" s="705"/>
      <c r="D146" s="621">
        <f>SUMPRODUCT(I146:I151)</f>
        <v>77800</v>
      </c>
      <c r="E146" s="339" t="s">
        <v>252</v>
      </c>
      <c r="F146" s="17" t="s">
        <v>233</v>
      </c>
      <c r="G146" s="17">
        <v>100</v>
      </c>
      <c r="H146" s="341">
        <v>500</v>
      </c>
      <c r="I146" s="341">
        <f>G146*H146</f>
        <v>50000</v>
      </c>
      <c r="J146" s="341">
        <f>I146/3</f>
        <v>16666.666666666668</v>
      </c>
      <c r="K146" s="341">
        <f>J146</f>
        <v>16666.666666666668</v>
      </c>
      <c r="L146" s="341">
        <f>K146</f>
        <v>16666.666666666668</v>
      </c>
      <c r="M146" s="341"/>
      <c r="N146" s="36" t="s">
        <v>44</v>
      </c>
      <c r="O146" s="36">
        <v>12</v>
      </c>
      <c r="P146" s="36">
        <v>2</v>
      </c>
      <c r="Q146" s="36">
        <v>3</v>
      </c>
      <c r="R146" s="36">
        <v>1</v>
      </c>
      <c r="S146" s="36">
        <v>1</v>
      </c>
      <c r="T146" s="36">
        <v>1</v>
      </c>
    </row>
    <row r="147" spans="2:20" ht="15" customHeight="1" x14ac:dyDescent="0.2">
      <c r="B147" s="695"/>
      <c r="C147" s="706"/>
      <c r="D147" s="611"/>
      <c r="E147" s="339" t="s">
        <v>253</v>
      </c>
      <c r="F147" s="17" t="s">
        <v>124</v>
      </c>
      <c r="G147" s="17">
        <v>100</v>
      </c>
      <c r="H147" s="341">
        <v>5</v>
      </c>
      <c r="I147" s="341">
        <f>G147*H147</f>
        <v>500</v>
      </c>
      <c r="J147" s="341">
        <f>I147/5*2</f>
        <v>200</v>
      </c>
      <c r="K147" s="341">
        <f>I147/5*2</f>
        <v>200</v>
      </c>
      <c r="L147" s="341">
        <f>I147/5*1</f>
        <v>100</v>
      </c>
      <c r="M147" s="341"/>
      <c r="N147" s="36" t="s">
        <v>44</v>
      </c>
      <c r="O147" s="36">
        <v>12</v>
      </c>
      <c r="P147" s="84">
        <v>2</v>
      </c>
      <c r="Q147" s="84">
        <v>2</v>
      </c>
      <c r="R147" s="84">
        <v>2</v>
      </c>
      <c r="S147" s="84">
        <v>2</v>
      </c>
      <c r="T147" s="84">
        <v>1</v>
      </c>
    </row>
    <row r="148" spans="2:20" ht="23.25" customHeight="1" x14ac:dyDescent="0.2">
      <c r="B148" s="695"/>
      <c r="C148" s="706"/>
      <c r="D148" s="611"/>
      <c r="E148" s="339" t="s">
        <v>254</v>
      </c>
      <c r="F148" s="17" t="s">
        <v>255</v>
      </c>
      <c r="G148" s="17">
        <v>4</v>
      </c>
      <c r="H148" s="341">
        <v>6000</v>
      </c>
      <c r="I148" s="341">
        <f>G148*H148</f>
        <v>24000</v>
      </c>
      <c r="J148" s="341">
        <f t="shared" ref="J148:J151" si="52">I148/5*2</f>
        <v>9600</v>
      </c>
      <c r="K148" s="341">
        <f t="shared" ref="K148:K151" si="53">I148/5*2</f>
        <v>9600</v>
      </c>
      <c r="L148" s="341">
        <f t="shared" ref="L148:L151" si="54">I148/5*1</f>
        <v>4800</v>
      </c>
      <c r="M148" s="341"/>
      <c r="N148" s="36" t="s">
        <v>44</v>
      </c>
      <c r="O148" s="36">
        <v>12</v>
      </c>
      <c r="P148" s="84">
        <v>2</v>
      </c>
      <c r="Q148" s="84">
        <v>2</v>
      </c>
      <c r="R148" s="84">
        <v>2</v>
      </c>
      <c r="S148" s="84">
        <v>2</v>
      </c>
      <c r="T148" s="84">
        <v>1</v>
      </c>
    </row>
    <row r="149" spans="2:20" ht="29.25" customHeight="1" x14ac:dyDescent="0.2">
      <c r="B149" s="695"/>
      <c r="C149" s="706"/>
      <c r="D149" s="611"/>
      <c r="E149" s="339" t="s">
        <v>256</v>
      </c>
      <c r="F149" s="17" t="s">
        <v>237</v>
      </c>
      <c r="G149" s="17">
        <v>100</v>
      </c>
      <c r="H149" s="341">
        <v>25</v>
      </c>
      <c r="I149" s="341">
        <f>G149*H149</f>
        <v>2500</v>
      </c>
      <c r="J149" s="341">
        <f t="shared" si="52"/>
        <v>1000</v>
      </c>
      <c r="K149" s="341">
        <f t="shared" si="53"/>
        <v>1000</v>
      </c>
      <c r="L149" s="341">
        <f t="shared" si="54"/>
        <v>500</v>
      </c>
      <c r="M149" s="341"/>
      <c r="N149" s="36" t="s">
        <v>44</v>
      </c>
      <c r="O149" s="36">
        <v>12</v>
      </c>
      <c r="P149" s="84">
        <v>2</v>
      </c>
      <c r="Q149" s="84">
        <v>2</v>
      </c>
      <c r="R149" s="84">
        <v>2</v>
      </c>
      <c r="S149" s="84">
        <v>2</v>
      </c>
      <c r="T149" s="84">
        <v>1</v>
      </c>
    </row>
    <row r="150" spans="2:20" ht="15" customHeight="1" x14ac:dyDescent="0.2">
      <c r="B150" s="695"/>
      <c r="C150" s="706"/>
      <c r="D150" s="611"/>
      <c r="E150" s="339" t="s">
        <v>257</v>
      </c>
      <c r="F150" s="17" t="s">
        <v>173</v>
      </c>
      <c r="G150" s="17">
        <v>100</v>
      </c>
      <c r="H150" s="341">
        <v>8</v>
      </c>
      <c r="I150" s="341">
        <f>G150*H150</f>
        <v>800</v>
      </c>
      <c r="J150" s="341">
        <f t="shared" si="52"/>
        <v>320</v>
      </c>
      <c r="K150" s="341">
        <f t="shared" si="53"/>
        <v>320</v>
      </c>
      <c r="L150" s="341">
        <f t="shared" si="54"/>
        <v>160</v>
      </c>
      <c r="M150" s="341"/>
      <c r="N150" s="36" t="s">
        <v>44</v>
      </c>
      <c r="O150" s="84">
        <v>12</v>
      </c>
      <c r="P150" s="84">
        <v>2</v>
      </c>
      <c r="Q150" s="84">
        <v>3</v>
      </c>
      <c r="R150" s="84">
        <v>9</v>
      </c>
      <c r="S150" s="84">
        <v>2</v>
      </c>
      <c r="T150" s="84">
        <v>1</v>
      </c>
    </row>
    <row r="151" spans="2:20" ht="15.75" customHeight="1" x14ac:dyDescent="0.2">
      <c r="B151" s="695"/>
      <c r="C151" s="706"/>
      <c r="D151" s="611"/>
      <c r="E151" s="339" t="s">
        <v>258</v>
      </c>
      <c r="F151" s="17" t="s">
        <v>128</v>
      </c>
      <c r="G151" s="17">
        <v>0</v>
      </c>
      <c r="H151" s="341">
        <v>0</v>
      </c>
      <c r="I151" s="341">
        <f t="shared" si="42"/>
        <v>0</v>
      </c>
      <c r="J151" s="341">
        <f t="shared" si="52"/>
        <v>0</v>
      </c>
      <c r="K151" s="341">
        <f t="shared" si="53"/>
        <v>0</v>
      </c>
      <c r="L151" s="341">
        <f t="shared" si="54"/>
        <v>0</v>
      </c>
      <c r="M151" s="341"/>
      <c r="N151" s="56" t="s">
        <v>44</v>
      </c>
      <c r="O151" s="56">
        <v>12</v>
      </c>
      <c r="P151" s="56">
        <v>2</v>
      </c>
      <c r="Q151" s="56">
        <v>2</v>
      </c>
      <c r="R151" s="56">
        <v>2</v>
      </c>
      <c r="S151" s="56">
        <v>2</v>
      </c>
      <c r="T151" s="56">
        <v>1</v>
      </c>
    </row>
    <row r="152" spans="2:20" ht="14.25" customHeight="1" x14ac:dyDescent="0.2">
      <c r="B152" s="680" t="s">
        <v>1294</v>
      </c>
      <c r="C152" s="681"/>
      <c r="D152" s="621">
        <f>+SUM(I152:I157)</f>
        <v>48490</v>
      </c>
      <c r="E152" s="57" t="s">
        <v>260</v>
      </c>
      <c r="F152" s="17" t="s">
        <v>233</v>
      </c>
      <c r="G152" s="17">
        <v>80</v>
      </c>
      <c r="H152" s="341">
        <v>500</v>
      </c>
      <c r="I152" s="341">
        <f t="shared" si="42"/>
        <v>40000</v>
      </c>
      <c r="J152" s="341">
        <f t="shared" si="43"/>
        <v>10000</v>
      </c>
      <c r="K152" s="341">
        <f t="shared" si="44"/>
        <v>10000</v>
      </c>
      <c r="L152" s="341">
        <f t="shared" si="45"/>
        <v>10000</v>
      </c>
      <c r="M152" s="341">
        <f t="shared" si="46"/>
        <v>10000</v>
      </c>
      <c r="N152" s="56" t="s">
        <v>44</v>
      </c>
      <c r="O152" s="56">
        <v>12</v>
      </c>
      <c r="P152" s="56">
        <v>2</v>
      </c>
      <c r="Q152" s="56">
        <v>3</v>
      </c>
      <c r="R152" s="56">
        <v>1</v>
      </c>
      <c r="S152" s="56">
        <v>1</v>
      </c>
      <c r="T152" s="56">
        <v>1</v>
      </c>
    </row>
    <row r="153" spans="2:20" x14ac:dyDescent="0.2">
      <c r="B153" s="682"/>
      <c r="C153" s="683"/>
      <c r="D153" s="611"/>
      <c r="E153" s="57" t="s">
        <v>261</v>
      </c>
      <c r="F153" s="17" t="s">
        <v>124</v>
      </c>
      <c r="G153" s="17">
        <v>80</v>
      </c>
      <c r="H153" s="341">
        <v>5</v>
      </c>
      <c r="I153" s="341">
        <f t="shared" si="42"/>
        <v>400</v>
      </c>
      <c r="J153" s="341">
        <f t="shared" si="43"/>
        <v>100</v>
      </c>
      <c r="K153" s="341">
        <f t="shared" si="44"/>
        <v>100</v>
      </c>
      <c r="L153" s="341">
        <f t="shared" si="45"/>
        <v>100</v>
      </c>
      <c r="M153" s="341">
        <f t="shared" si="46"/>
        <v>100</v>
      </c>
      <c r="N153" s="56" t="s">
        <v>44</v>
      </c>
      <c r="O153" s="56">
        <v>12</v>
      </c>
      <c r="P153" s="56">
        <v>2</v>
      </c>
      <c r="Q153" s="56">
        <v>2</v>
      </c>
      <c r="R153" s="56">
        <v>2</v>
      </c>
      <c r="S153" s="56">
        <v>2</v>
      </c>
      <c r="T153" s="56">
        <v>1</v>
      </c>
    </row>
    <row r="154" spans="2:20" ht="25.5" x14ac:dyDescent="0.2">
      <c r="B154" s="682"/>
      <c r="C154" s="683"/>
      <c r="D154" s="611"/>
      <c r="E154" s="57" t="s">
        <v>262</v>
      </c>
      <c r="F154" s="17" t="s">
        <v>237</v>
      </c>
      <c r="G154" s="17">
        <v>80</v>
      </c>
      <c r="H154" s="341">
        <v>25</v>
      </c>
      <c r="I154" s="341">
        <f t="shared" si="42"/>
        <v>2000</v>
      </c>
      <c r="J154" s="341">
        <f t="shared" si="43"/>
        <v>500</v>
      </c>
      <c r="K154" s="341">
        <f t="shared" si="44"/>
        <v>500</v>
      </c>
      <c r="L154" s="341">
        <f t="shared" si="45"/>
        <v>500</v>
      </c>
      <c r="M154" s="341">
        <f t="shared" si="46"/>
        <v>500</v>
      </c>
      <c r="N154" s="56" t="s">
        <v>44</v>
      </c>
      <c r="O154" s="56">
        <v>12</v>
      </c>
      <c r="P154" s="56">
        <v>2</v>
      </c>
      <c r="Q154" s="56">
        <v>2</v>
      </c>
      <c r="R154" s="56">
        <v>2</v>
      </c>
      <c r="S154" s="56">
        <v>2</v>
      </c>
      <c r="T154" s="56">
        <v>1</v>
      </c>
    </row>
    <row r="155" spans="2:20" x14ac:dyDescent="0.2">
      <c r="B155" s="682"/>
      <c r="C155" s="683"/>
      <c r="D155" s="611"/>
      <c r="E155" s="57" t="s">
        <v>263</v>
      </c>
      <c r="F155" s="17" t="s">
        <v>173</v>
      </c>
      <c r="G155" s="17">
        <v>80</v>
      </c>
      <c r="H155" s="341">
        <v>8</v>
      </c>
      <c r="I155" s="341">
        <f>G155*H155</f>
        <v>640</v>
      </c>
      <c r="J155" s="341">
        <f t="shared" si="43"/>
        <v>160</v>
      </c>
      <c r="K155" s="341">
        <f t="shared" si="44"/>
        <v>160</v>
      </c>
      <c r="L155" s="341">
        <f t="shared" si="45"/>
        <v>160</v>
      </c>
      <c r="M155" s="341">
        <f t="shared" si="46"/>
        <v>160</v>
      </c>
      <c r="N155" s="56" t="s">
        <v>44</v>
      </c>
      <c r="O155" s="56">
        <v>12</v>
      </c>
      <c r="P155" s="56">
        <v>2</v>
      </c>
      <c r="Q155" s="56">
        <v>3</v>
      </c>
      <c r="R155" s="56">
        <v>9</v>
      </c>
      <c r="S155" s="56">
        <v>2</v>
      </c>
      <c r="T155" s="56">
        <v>1</v>
      </c>
    </row>
    <row r="156" spans="2:20" ht="25.5" x14ac:dyDescent="0.2">
      <c r="B156" s="682"/>
      <c r="C156" s="683"/>
      <c r="D156" s="611"/>
      <c r="E156" s="57" t="s">
        <v>264</v>
      </c>
      <c r="F156" s="17" t="s">
        <v>133</v>
      </c>
      <c r="G156" s="17">
        <v>10</v>
      </c>
      <c r="H156" s="341">
        <v>225</v>
      </c>
      <c r="I156" s="341">
        <f t="shared" si="42"/>
        <v>2250</v>
      </c>
      <c r="J156" s="341">
        <f t="shared" si="43"/>
        <v>562.5</v>
      </c>
      <c r="K156" s="341">
        <f t="shared" si="44"/>
        <v>562.5</v>
      </c>
      <c r="L156" s="341">
        <f t="shared" si="45"/>
        <v>562.5</v>
      </c>
      <c r="M156" s="341">
        <f t="shared" si="46"/>
        <v>562.5</v>
      </c>
      <c r="N156" s="56" t="s">
        <v>44</v>
      </c>
      <c r="O156" s="56">
        <v>12</v>
      </c>
      <c r="P156" s="56">
        <v>2</v>
      </c>
      <c r="Q156" s="56">
        <v>3</v>
      </c>
      <c r="R156" s="56">
        <v>3</v>
      </c>
      <c r="S156" s="56">
        <v>1</v>
      </c>
      <c r="T156" s="56">
        <v>1</v>
      </c>
    </row>
    <row r="157" spans="2:20" x14ac:dyDescent="0.2">
      <c r="B157" s="684"/>
      <c r="C157" s="685"/>
      <c r="D157" s="611"/>
      <c r="E157" s="57" t="s">
        <v>265</v>
      </c>
      <c r="F157" s="17" t="s">
        <v>131</v>
      </c>
      <c r="G157" s="17">
        <v>80</v>
      </c>
      <c r="H157" s="341">
        <v>40</v>
      </c>
      <c r="I157" s="341">
        <f t="shared" si="42"/>
        <v>3200</v>
      </c>
      <c r="J157" s="341">
        <f t="shared" si="43"/>
        <v>800</v>
      </c>
      <c r="K157" s="341">
        <f t="shared" si="44"/>
        <v>800</v>
      </c>
      <c r="L157" s="341">
        <f t="shared" si="45"/>
        <v>800</v>
      </c>
      <c r="M157" s="341">
        <f t="shared" si="46"/>
        <v>800</v>
      </c>
      <c r="N157" s="56" t="s">
        <v>44</v>
      </c>
      <c r="O157" s="56">
        <v>12</v>
      </c>
      <c r="P157" s="56">
        <v>2</v>
      </c>
      <c r="Q157" s="56">
        <v>3</v>
      </c>
      <c r="R157" s="56">
        <v>9</v>
      </c>
      <c r="S157" s="56">
        <v>2</v>
      </c>
      <c r="T157" s="56">
        <v>1</v>
      </c>
    </row>
    <row r="158" spans="2:20" ht="14.25" customHeight="1" x14ac:dyDescent="0.2">
      <c r="B158" s="680" t="s">
        <v>1290</v>
      </c>
      <c r="C158" s="681"/>
      <c r="D158" s="621">
        <f>+SUM(I158:I168)</f>
        <v>129685</v>
      </c>
      <c r="E158" s="339" t="s">
        <v>267</v>
      </c>
      <c r="F158" s="17" t="s">
        <v>190</v>
      </c>
      <c r="G158" s="17">
        <v>120</v>
      </c>
      <c r="H158" s="341">
        <v>500</v>
      </c>
      <c r="I158" s="341">
        <f t="shared" si="42"/>
        <v>60000</v>
      </c>
      <c r="J158" s="341">
        <f t="shared" si="43"/>
        <v>15000</v>
      </c>
      <c r="K158" s="341">
        <f t="shared" si="44"/>
        <v>15000</v>
      </c>
      <c r="L158" s="341">
        <f t="shared" si="45"/>
        <v>15000</v>
      </c>
      <c r="M158" s="341">
        <f t="shared" si="46"/>
        <v>15000</v>
      </c>
      <c r="N158" s="56" t="s">
        <v>44</v>
      </c>
      <c r="O158" s="56">
        <v>12</v>
      </c>
      <c r="P158" s="56">
        <v>2</v>
      </c>
      <c r="Q158" s="56">
        <v>3</v>
      </c>
      <c r="R158" s="56">
        <v>1</v>
      </c>
      <c r="S158" s="56">
        <v>1</v>
      </c>
      <c r="T158" s="56">
        <v>1</v>
      </c>
    </row>
    <row r="159" spans="2:20" x14ac:dyDescent="0.2">
      <c r="B159" s="682"/>
      <c r="C159" s="683"/>
      <c r="D159" s="611"/>
      <c r="E159" s="339" t="s">
        <v>268</v>
      </c>
      <c r="F159" s="17" t="s">
        <v>124</v>
      </c>
      <c r="G159" s="17">
        <v>120</v>
      </c>
      <c r="H159" s="341">
        <v>5</v>
      </c>
      <c r="I159" s="341">
        <f t="shared" si="42"/>
        <v>600</v>
      </c>
      <c r="J159" s="341">
        <f t="shared" si="43"/>
        <v>150</v>
      </c>
      <c r="K159" s="341">
        <f t="shared" si="44"/>
        <v>150</v>
      </c>
      <c r="L159" s="341">
        <f t="shared" si="45"/>
        <v>150</v>
      </c>
      <c r="M159" s="341">
        <f t="shared" si="46"/>
        <v>150</v>
      </c>
      <c r="N159" s="56" t="s">
        <v>44</v>
      </c>
      <c r="O159" s="56">
        <v>12</v>
      </c>
      <c r="P159" s="56">
        <v>2</v>
      </c>
      <c r="Q159" s="56">
        <v>2</v>
      </c>
      <c r="R159" s="56">
        <v>2</v>
      </c>
      <c r="S159" s="56">
        <v>2</v>
      </c>
      <c r="T159" s="56">
        <v>1</v>
      </c>
    </row>
    <row r="160" spans="2:20" x14ac:dyDescent="0.2">
      <c r="B160" s="682"/>
      <c r="C160" s="683"/>
      <c r="D160" s="611"/>
      <c r="E160" s="339" t="s">
        <v>269</v>
      </c>
      <c r="F160" s="17" t="s">
        <v>119</v>
      </c>
      <c r="G160" s="17">
        <v>120</v>
      </c>
      <c r="H160" s="341">
        <v>20</v>
      </c>
      <c r="I160" s="341">
        <f t="shared" si="42"/>
        <v>2400</v>
      </c>
      <c r="J160" s="341">
        <f t="shared" si="43"/>
        <v>600</v>
      </c>
      <c r="K160" s="341">
        <f t="shared" si="44"/>
        <v>600</v>
      </c>
      <c r="L160" s="341">
        <f t="shared" si="45"/>
        <v>600</v>
      </c>
      <c r="M160" s="341">
        <f t="shared" si="46"/>
        <v>600</v>
      </c>
      <c r="N160" s="36" t="s">
        <v>44</v>
      </c>
      <c r="O160" s="84">
        <v>12</v>
      </c>
      <c r="P160" s="84">
        <v>2</v>
      </c>
      <c r="Q160" s="84">
        <v>3</v>
      </c>
      <c r="R160" s="84">
        <v>9</v>
      </c>
      <c r="S160" s="84">
        <v>2</v>
      </c>
      <c r="T160" s="84">
        <v>1</v>
      </c>
    </row>
    <row r="161" spans="1:20" ht="26.25" customHeight="1" x14ac:dyDescent="0.2">
      <c r="B161" s="682"/>
      <c r="C161" s="683"/>
      <c r="D161" s="611"/>
      <c r="E161" s="339" t="s">
        <v>270</v>
      </c>
      <c r="F161" s="17" t="s">
        <v>237</v>
      </c>
      <c r="G161" s="17">
        <v>120</v>
      </c>
      <c r="H161" s="341">
        <v>25</v>
      </c>
      <c r="I161" s="341">
        <f t="shared" si="42"/>
        <v>3000</v>
      </c>
      <c r="J161" s="341">
        <f t="shared" si="43"/>
        <v>750</v>
      </c>
      <c r="K161" s="341">
        <f t="shared" si="44"/>
        <v>750</v>
      </c>
      <c r="L161" s="341">
        <f t="shared" si="45"/>
        <v>750</v>
      </c>
      <c r="M161" s="341">
        <f t="shared" si="46"/>
        <v>750</v>
      </c>
      <c r="N161" s="56" t="s">
        <v>44</v>
      </c>
      <c r="O161" s="56">
        <v>12</v>
      </c>
      <c r="P161" s="56">
        <v>2</v>
      </c>
      <c r="Q161" s="56">
        <v>2</v>
      </c>
      <c r="R161" s="56">
        <v>2</v>
      </c>
      <c r="S161" s="56">
        <v>2</v>
      </c>
      <c r="T161" s="56">
        <v>1</v>
      </c>
    </row>
    <row r="162" spans="1:20" x14ac:dyDescent="0.2">
      <c r="B162" s="682"/>
      <c r="C162" s="683"/>
      <c r="D162" s="611"/>
      <c r="E162" s="339" t="s">
        <v>271</v>
      </c>
      <c r="F162" s="17" t="s">
        <v>173</v>
      </c>
      <c r="G162" s="17">
        <v>120</v>
      </c>
      <c r="H162" s="341">
        <v>8</v>
      </c>
      <c r="I162" s="341">
        <f>G162*H162</f>
        <v>960</v>
      </c>
      <c r="J162" s="341">
        <f t="shared" si="43"/>
        <v>240</v>
      </c>
      <c r="K162" s="341">
        <f t="shared" si="44"/>
        <v>240</v>
      </c>
      <c r="L162" s="341">
        <f t="shared" si="45"/>
        <v>240</v>
      </c>
      <c r="M162" s="341">
        <f t="shared" si="46"/>
        <v>240</v>
      </c>
      <c r="N162" s="56" t="s">
        <v>44</v>
      </c>
      <c r="O162" s="56">
        <v>12</v>
      </c>
      <c r="P162" s="56">
        <v>2</v>
      </c>
      <c r="Q162" s="56">
        <v>3</v>
      </c>
      <c r="R162" s="56">
        <v>9</v>
      </c>
      <c r="S162" s="56">
        <v>2</v>
      </c>
      <c r="T162" s="56">
        <v>1</v>
      </c>
    </row>
    <row r="163" spans="1:20" ht="25.5" x14ac:dyDescent="0.2">
      <c r="B163" s="682"/>
      <c r="C163" s="683"/>
      <c r="D163" s="611"/>
      <c r="E163" s="339" t="s">
        <v>272</v>
      </c>
      <c r="F163" s="32" t="s">
        <v>133</v>
      </c>
      <c r="G163" s="32">
        <v>5</v>
      </c>
      <c r="H163" s="365">
        <v>225</v>
      </c>
      <c r="I163" s="365">
        <f t="shared" si="42"/>
        <v>1125</v>
      </c>
      <c r="J163" s="365">
        <f t="shared" si="43"/>
        <v>281.25</v>
      </c>
      <c r="K163" s="365">
        <f t="shared" si="44"/>
        <v>281.25</v>
      </c>
      <c r="L163" s="341">
        <f t="shared" si="45"/>
        <v>281.25</v>
      </c>
      <c r="M163" s="341">
        <f t="shared" si="46"/>
        <v>281.25</v>
      </c>
      <c r="N163" s="56" t="s">
        <v>44</v>
      </c>
      <c r="O163" s="56">
        <v>12</v>
      </c>
      <c r="P163" s="56">
        <v>2</v>
      </c>
      <c r="Q163" s="56">
        <v>3</v>
      </c>
      <c r="R163" s="56">
        <v>3</v>
      </c>
      <c r="S163" s="56">
        <v>1</v>
      </c>
      <c r="T163" s="56">
        <v>1</v>
      </c>
    </row>
    <row r="164" spans="1:20" x14ac:dyDescent="0.2">
      <c r="B164" s="682"/>
      <c r="C164" s="683"/>
      <c r="D164" s="611"/>
      <c r="E164" s="339" t="s">
        <v>273</v>
      </c>
      <c r="F164" s="32" t="s">
        <v>184</v>
      </c>
      <c r="G164" s="32">
        <v>16</v>
      </c>
      <c r="H164" s="365">
        <v>350</v>
      </c>
      <c r="I164" s="365">
        <f>G164*H164</f>
        <v>5600</v>
      </c>
      <c r="J164" s="365">
        <f t="shared" si="43"/>
        <v>1400</v>
      </c>
      <c r="K164" s="365">
        <f t="shared" si="44"/>
        <v>1400</v>
      </c>
      <c r="L164" s="341">
        <f t="shared" si="45"/>
        <v>1400</v>
      </c>
      <c r="M164" s="341">
        <f t="shared" si="46"/>
        <v>1400</v>
      </c>
      <c r="N164" s="56" t="s">
        <v>44</v>
      </c>
      <c r="O164" s="56">
        <v>12</v>
      </c>
      <c r="P164" s="56">
        <v>2</v>
      </c>
      <c r="Q164" s="56">
        <v>2</v>
      </c>
      <c r="R164" s="56">
        <v>5</v>
      </c>
      <c r="S164" s="56">
        <v>8</v>
      </c>
      <c r="T164" s="56">
        <v>1</v>
      </c>
    </row>
    <row r="165" spans="1:20" x14ac:dyDescent="0.2">
      <c r="B165" s="682"/>
      <c r="C165" s="683"/>
      <c r="D165" s="611"/>
      <c r="E165" s="339" t="s">
        <v>274</v>
      </c>
      <c r="F165" s="32" t="s">
        <v>182</v>
      </c>
      <c r="G165" s="32">
        <v>120</v>
      </c>
      <c r="H165" s="365">
        <v>70</v>
      </c>
      <c r="I165" s="365">
        <f>+G165*H165</f>
        <v>8400</v>
      </c>
      <c r="J165" s="365">
        <f t="shared" si="43"/>
        <v>2100</v>
      </c>
      <c r="K165" s="365">
        <f t="shared" si="44"/>
        <v>2100</v>
      </c>
      <c r="L165" s="341">
        <f t="shared" si="45"/>
        <v>2100</v>
      </c>
      <c r="M165" s="341">
        <f t="shared" si="46"/>
        <v>2100</v>
      </c>
      <c r="N165" s="56" t="s">
        <v>44</v>
      </c>
      <c r="O165" s="56">
        <v>12</v>
      </c>
      <c r="P165" s="56">
        <v>2</v>
      </c>
      <c r="Q165" s="56">
        <v>2</v>
      </c>
      <c r="R165" s="56">
        <v>5</v>
      </c>
      <c r="S165" s="56">
        <v>8</v>
      </c>
      <c r="T165" s="56">
        <v>1</v>
      </c>
    </row>
    <row r="166" spans="1:20" x14ac:dyDescent="0.2">
      <c r="B166" s="682"/>
      <c r="C166" s="683"/>
      <c r="D166" s="611"/>
      <c r="E166" s="339" t="s">
        <v>275</v>
      </c>
      <c r="F166" s="32" t="s">
        <v>223</v>
      </c>
      <c r="G166" s="32">
        <v>16</v>
      </c>
      <c r="H166" s="365">
        <v>350</v>
      </c>
      <c r="I166" s="365">
        <f>G166*H166</f>
        <v>5600</v>
      </c>
      <c r="J166" s="365">
        <f t="shared" si="43"/>
        <v>1400</v>
      </c>
      <c r="K166" s="365">
        <f t="shared" si="44"/>
        <v>1400</v>
      </c>
      <c r="L166" s="341">
        <f t="shared" si="45"/>
        <v>1400</v>
      </c>
      <c r="M166" s="341">
        <f t="shared" si="46"/>
        <v>1400</v>
      </c>
      <c r="N166" s="56" t="s">
        <v>44</v>
      </c>
      <c r="O166" s="56">
        <v>12</v>
      </c>
      <c r="P166" s="56">
        <v>2</v>
      </c>
      <c r="Q166" s="56">
        <v>2</v>
      </c>
      <c r="R166" s="56">
        <v>5</v>
      </c>
      <c r="S166" s="56">
        <v>8</v>
      </c>
      <c r="T166" s="56">
        <v>1</v>
      </c>
    </row>
    <row r="167" spans="1:20" x14ac:dyDescent="0.2">
      <c r="B167" s="682"/>
      <c r="C167" s="683"/>
      <c r="D167" s="611"/>
      <c r="E167" s="339" t="s">
        <v>276</v>
      </c>
      <c r="F167" s="32" t="s">
        <v>180</v>
      </c>
      <c r="G167" s="32">
        <v>4</v>
      </c>
      <c r="H167" s="365">
        <v>10000</v>
      </c>
      <c r="I167" s="365">
        <f>G167*H167</f>
        <v>40000</v>
      </c>
      <c r="J167" s="365">
        <f t="shared" si="43"/>
        <v>10000</v>
      </c>
      <c r="K167" s="365">
        <f t="shared" si="44"/>
        <v>10000</v>
      </c>
      <c r="L167" s="341">
        <f t="shared" si="45"/>
        <v>10000</v>
      </c>
      <c r="M167" s="341">
        <f t="shared" si="46"/>
        <v>10000</v>
      </c>
      <c r="N167" s="56" t="s">
        <v>44</v>
      </c>
      <c r="O167" s="56">
        <v>12</v>
      </c>
      <c r="P167" s="56">
        <v>2</v>
      </c>
      <c r="Q167" s="56">
        <v>2</v>
      </c>
      <c r="R167" s="56">
        <v>5</v>
      </c>
      <c r="S167" s="56">
        <v>8</v>
      </c>
      <c r="T167" s="56">
        <v>1</v>
      </c>
    </row>
    <row r="168" spans="1:20" x14ac:dyDescent="0.2">
      <c r="B168" s="684"/>
      <c r="C168" s="685"/>
      <c r="D168" s="612"/>
      <c r="E168" s="339" t="s">
        <v>277</v>
      </c>
      <c r="F168" s="32" t="s">
        <v>131</v>
      </c>
      <c r="G168" s="32">
        <v>50</v>
      </c>
      <c r="H168" s="365">
        <v>40</v>
      </c>
      <c r="I168" s="365">
        <f t="shared" si="42"/>
        <v>2000</v>
      </c>
      <c r="J168" s="365">
        <f t="shared" si="43"/>
        <v>500</v>
      </c>
      <c r="K168" s="365">
        <f t="shared" si="44"/>
        <v>500</v>
      </c>
      <c r="L168" s="341">
        <f t="shared" si="45"/>
        <v>500</v>
      </c>
      <c r="M168" s="341">
        <f t="shared" si="46"/>
        <v>500</v>
      </c>
      <c r="N168" s="56" t="s">
        <v>44</v>
      </c>
      <c r="O168" s="56">
        <v>12</v>
      </c>
      <c r="P168" s="56">
        <v>2</v>
      </c>
      <c r="Q168" s="56">
        <v>3</v>
      </c>
      <c r="R168" s="56">
        <v>9</v>
      </c>
      <c r="S168" s="56">
        <v>2</v>
      </c>
      <c r="T168" s="56">
        <v>1</v>
      </c>
    </row>
    <row r="169" spans="1:20" ht="51.75" customHeight="1" x14ac:dyDescent="0.2">
      <c r="A169" s="58"/>
      <c r="B169" s="682" t="s">
        <v>278</v>
      </c>
      <c r="C169" s="683"/>
      <c r="D169" s="59">
        <f>SUM(I169:I169)</f>
        <v>0</v>
      </c>
      <c r="E169" s="60" t="s">
        <v>279</v>
      </c>
      <c r="F169" s="333" t="s">
        <v>1328</v>
      </c>
      <c r="G169" s="333">
        <v>0</v>
      </c>
      <c r="H169" s="365">
        <v>250000</v>
      </c>
      <c r="I169" s="365">
        <f t="shared" si="42"/>
        <v>0</v>
      </c>
      <c r="J169" s="365">
        <f>I169</f>
        <v>0</v>
      </c>
      <c r="K169" s="365"/>
      <c r="L169" s="341"/>
      <c r="M169" s="341"/>
      <c r="N169" s="56" t="s">
        <v>44</v>
      </c>
      <c r="O169" s="56">
        <v>12</v>
      </c>
      <c r="P169" s="56">
        <v>2</v>
      </c>
      <c r="Q169" s="56">
        <v>2</v>
      </c>
      <c r="R169" s="56">
        <v>8</v>
      </c>
      <c r="S169" s="56">
        <v>7</v>
      </c>
      <c r="T169" s="56">
        <v>6</v>
      </c>
    </row>
    <row r="170" spans="1:20" ht="14.25" customHeight="1" x14ac:dyDescent="0.2">
      <c r="B170" s="686" t="s">
        <v>1291</v>
      </c>
      <c r="C170" s="687"/>
      <c r="D170" s="690">
        <f>+SUM(I170:I177)</f>
        <v>92185</v>
      </c>
      <c r="E170" s="57" t="s">
        <v>281</v>
      </c>
      <c r="F170" s="32" t="s">
        <v>233</v>
      </c>
      <c r="G170" s="32">
        <v>150</v>
      </c>
      <c r="H170" s="365">
        <v>500</v>
      </c>
      <c r="I170" s="365">
        <f t="shared" si="42"/>
        <v>75000</v>
      </c>
      <c r="J170" s="365"/>
      <c r="K170" s="365">
        <f>+I170/5*2</f>
        <v>30000</v>
      </c>
      <c r="L170" s="341">
        <f>+I170/5*2</f>
        <v>30000</v>
      </c>
      <c r="M170" s="341">
        <f>+I170/5*1</f>
        <v>15000</v>
      </c>
      <c r="N170" s="36" t="s">
        <v>44</v>
      </c>
      <c r="O170" s="84">
        <v>12</v>
      </c>
      <c r="P170" s="84">
        <v>2</v>
      </c>
      <c r="Q170" s="84">
        <v>3</v>
      </c>
      <c r="R170" s="84">
        <v>1</v>
      </c>
      <c r="S170" s="84">
        <v>1</v>
      </c>
      <c r="T170" s="84">
        <v>1</v>
      </c>
    </row>
    <row r="171" spans="1:20" x14ac:dyDescent="0.2">
      <c r="B171" s="688"/>
      <c r="C171" s="689"/>
      <c r="D171" s="691"/>
      <c r="E171" s="57" t="s">
        <v>282</v>
      </c>
      <c r="F171" s="32" t="s">
        <v>283</v>
      </c>
      <c r="G171" s="32">
        <v>1</v>
      </c>
      <c r="H171" s="365">
        <v>2110</v>
      </c>
      <c r="I171" s="365">
        <f t="shared" si="42"/>
        <v>2110</v>
      </c>
      <c r="J171" s="365"/>
      <c r="K171" s="365">
        <f t="shared" ref="K171:K178" si="55">+I171/5*2</f>
        <v>844</v>
      </c>
      <c r="L171" s="341">
        <f t="shared" ref="L171:L178" si="56">+I171/5*2</f>
        <v>844</v>
      </c>
      <c r="M171" s="341">
        <f t="shared" ref="M171:M178" si="57">+I171/5*1</f>
        <v>422</v>
      </c>
      <c r="N171" s="56" t="s">
        <v>44</v>
      </c>
      <c r="O171" s="56">
        <v>12</v>
      </c>
      <c r="P171" s="56">
        <v>2</v>
      </c>
      <c r="Q171" s="56">
        <v>3</v>
      </c>
      <c r="R171" s="56">
        <v>9</v>
      </c>
      <c r="S171" s="56">
        <v>2</v>
      </c>
      <c r="T171" s="56">
        <v>1</v>
      </c>
    </row>
    <row r="172" spans="1:20" x14ac:dyDescent="0.2">
      <c r="B172" s="688"/>
      <c r="C172" s="689"/>
      <c r="D172" s="691"/>
      <c r="E172" s="57" t="s">
        <v>284</v>
      </c>
      <c r="F172" s="32" t="s">
        <v>124</v>
      </c>
      <c r="G172" s="32">
        <v>150</v>
      </c>
      <c r="H172" s="365">
        <v>5</v>
      </c>
      <c r="I172" s="365">
        <f t="shared" si="42"/>
        <v>750</v>
      </c>
      <c r="J172" s="365"/>
      <c r="K172" s="365">
        <f t="shared" si="55"/>
        <v>300</v>
      </c>
      <c r="L172" s="341">
        <f t="shared" si="56"/>
        <v>300</v>
      </c>
      <c r="M172" s="341">
        <f t="shared" si="57"/>
        <v>150</v>
      </c>
      <c r="N172" s="56" t="s">
        <v>44</v>
      </c>
      <c r="O172" s="56">
        <v>12</v>
      </c>
      <c r="P172" s="56">
        <v>2</v>
      </c>
      <c r="Q172" s="56">
        <v>2</v>
      </c>
      <c r="R172" s="56">
        <v>2</v>
      </c>
      <c r="S172" s="56">
        <v>2</v>
      </c>
      <c r="T172" s="56">
        <v>1</v>
      </c>
    </row>
    <row r="173" spans="1:20" x14ac:dyDescent="0.2">
      <c r="B173" s="688"/>
      <c r="C173" s="689"/>
      <c r="D173" s="691"/>
      <c r="E173" s="57" t="s">
        <v>285</v>
      </c>
      <c r="F173" s="32" t="s">
        <v>119</v>
      </c>
      <c r="G173" s="32">
        <v>100</v>
      </c>
      <c r="H173" s="365">
        <v>20</v>
      </c>
      <c r="I173" s="365">
        <f t="shared" si="42"/>
        <v>2000</v>
      </c>
      <c r="J173" s="365"/>
      <c r="K173" s="365">
        <f t="shared" si="55"/>
        <v>800</v>
      </c>
      <c r="L173" s="341">
        <f t="shared" si="56"/>
        <v>800</v>
      </c>
      <c r="M173" s="341">
        <f t="shared" si="57"/>
        <v>400</v>
      </c>
      <c r="N173" s="56" t="s">
        <v>44</v>
      </c>
      <c r="O173" s="56">
        <v>12</v>
      </c>
      <c r="P173" s="56">
        <v>2</v>
      </c>
      <c r="Q173" s="56">
        <v>3</v>
      </c>
      <c r="R173" s="56">
        <v>9</v>
      </c>
      <c r="S173" s="56">
        <v>2</v>
      </c>
      <c r="T173" s="56">
        <v>1</v>
      </c>
    </row>
    <row r="174" spans="1:20" ht="25.5" x14ac:dyDescent="0.2">
      <c r="B174" s="688"/>
      <c r="C174" s="689"/>
      <c r="D174" s="691"/>
      <c r="E174" s="57" t="s">
        <v>286</v>
      </c>
      <c r="F174" s="32" t="s">
        <v>237</v>
      </c>
      <c r="G174" s="32">
        <v>150</v>
      </c>
      <c r="H174" s="365">
        <v>25</v>
      </c>
      <c r="I174" s="365">
        <f t="shared" si="42"/>
        <v>3750</v>
      </c>
      <c r="J174" s="365"/>
      <c r="K174" s="365">
        <f t="shared" si="55"/>
        <v>1500</v>
      </c>
      <c r="L174" s="341">
        <f t="shared" si="56"/>
        <v>1500</v>
      </c>
      <c r="M174" s="341">
        <f t="shared" si="57"/>
        <v>750</v>
      </c>
      <c r="N174" s="56" t="s">
        <v>44</v>
      </c>
      <c r="O174" s="56">
        <v>12</v>
      </c>
      <c r="P174" s="56">
        <v>2</v>
      </c>
      <c r="Q174" s="56">
        <v>2</v>
      </c>
      <c r="R174" s="56">
        <v>2</v>
      </c>
      <c r="S174" s="56">
        <v>2</v>
      </c>
      <c r="T174" s="56">
        <v>1</v>
      </c>
    </row>
    <row r="175" spans="1:20" x14ac:dyDescent="0.2">
      <c r="B175" s="688"/>
      <c r="C175" s="689"/>
      <c r="D175" s="691"/>
      <c r="E175" s="57" t="s">
        <v>287</v>
      </c>
      <c r="F175" s="17" t="s">
        <v>173</v>
      </c>
      <c r="G175" s="17">
        <v>150</v>
      </c>
      <c r="H175" s="341">
        <v>8</v>
      </c>
      <c r="I175" s="341">
        <f>G175*H175</f>
        <v>1200</v>
      </c>
      <c r="J175" s="341"/>
      <c r="K175" s="341">
        <f t="shared" si="55"/>
        <v>480</v>
      </c>
      <c r="L175" s="341">
        <f t="shared" si="56"/>
        <v>480</v>
      </c>
      <c r="M175" s="341">
        <f t="shared" si="57"/>
        <v>240</v>
      </c>
      <c r="N175" s="56" t="s">
        <v>44</v>
      </c>
      <c r="O175" s="56">
        <v>12</v>
      </c>
      <c r="P175" s="56">
        <v>2</v>
      </c>
      <c r="Q175" s="56">
        <v>3</v>
      </c>
      <c r="R175" s="56">
        <v>9</v>
      </c>
      <c r="S175" s="56">
        <v>2</v>
      </c>
      <c r="T175" s="56">
        <v>1</v>
      </c>
    </row>
    <row r="176" spans="1:20" ht="25.5" x14ac:dyDescent="0.2">
      <c r="B176" s="688"/>
      <c r="C176" s="689"/>
      <c r="D176" s="691"/>
      <c r="E176" s="57" t="s">
        <v>288</v>
      </c>
      <c r="F176" s="17" t="s">
        <v>133</v>
      </c>
      <c r="G176" s="17">
        <v>15</v>
      </c>
      <c r="H176" s="341">
        <v>225</v>
      </c>
      <c r="I176" s="341">
        <f t="shared" si="42"/>
        <v>3375</v>
      </c>
      <c r="J176" s="341"/>
      <c r="K176" s="341">
        <f t="shared" si="55"/>
        <v>1350</v>
      </c>
      <c r="L176" s="341">
        <f t="shared" si="56"/>
        <v>1350</v>
      </c>
      <c r="M176" s="341">
        <f t="shared" si="57"/>
        <v>675</v>
      </c>
      <c r="N176" s="56" t="s">
        <v>44</v>
      </c>
      <c r="O176" s="56">
        <v>12</v>
      </c>
      <c r="P176" s="56">
        <v>2</v>
      </c>
      <c r="Q176" s="56">
        <v>3</v>
      </c>
      <c r="R176" s="56">
        <v>3</v>
      </c>
      <c r="S176" s="56">
        <v>1</v>
      </c>
      <c r="T176" s="56">
        <v>1</v>
      </c>
    </row>
    <row r="177" spans="1:21" x14ac:dyDescent="0.2">
      <c r="B177" s="688"/>
      <c r="C177" s="689"/>
      <c r="D177" s="692"/>
      <c r="E177" s="57" t="s">
        <v>289</v>
      </c>
      <c r="F177" s="17" t="s">
        <v>131</v>
      </c>
      <c r="G177" s="17">
        <v>100</v>
      </c>
      <c r="H177" s="341">
        <v>40</v>
      </c>
      <c r="I177" s="341">
        <f t="shared" si="42"/>
        <v>4000</v>
      </c>
      <c r="J177" s="341"/>
      <c r="K177" s="341">
        <f t="shared" si="55"/>
        <v>1600</v>
      </c>
      <c r="L177" s="341">
        <f t="shared" si="56"/>
        <v>1600</v>
      </c>
      <c r="M177" s="341">
        <f t="shared" si="57"/>
        <v>800</v>
      </c>
      <c r="N177" s="62" t="s">
        <v>44</v>
      </c>
      <c r="O177" s="377">
        <v>12</v>
      </c>
      <c r="P177" s="377">
        <v>2</v>
      </c>
      <c r="Q177" s="377">
        <v>3</v>
      </c>
      <c r="R177" s="377">
        <v>9</v>
      </c>
      <c r="S177" s="377">
        <v>2</v>
      </c>
      <c r="T177" s="377">
        <v>1</v>
      </c>
    </row>
    <row r="178" spans="1:21" x14ac:dyDescent="0.2">
      <c r="B178" s="63"/>
      <c r="C178" s="63"/>
      <c r="D178" s="410">
        <f>SUMPRODUCT(D130:D177)</f>
        <v>643560</v>
      </c>
      <c r="E178" s="122"/>
      <c r="F178" s="41"/>
      <c r="G178" s="41"/>
      <c r="H178" s="41"/>
      <c r="I178" s="122">
        <f>SUM(I130:I177)</f>
        <v>643560</v>
      </c>
      <c r="J178" s="41"/>
      <c r="K178" s="41">
        <f t="shared" si="55"/>
        <v>257424</v>
      </c>
      <c r="L178" s="41">
        <f t="shared" si="56"/>
        <v>257424</v>
      </c>
      <c r="M178" s="41">
        <f t="shared" si="57"/>
        <v>128712</v>
      </c>
      <c r="N178" s="41"/>
      <c r="O178" s="41"/>
      <c r="P178" s="41"/>
      <c r="Q178" s="41"/>
      <c r="R178" s="41"/>
      <c r="S178" s="41"/>
      <c r="T178" s="41"/>
    </row>
    <row r="179" spans="1:21" ht="15" thickBot="1" x14ac:dyDescent="0.25">
      <c r="B179" s="90" t="s">
        <v>5</v>
      </c>
      <c r="C179" s="65"/>
      <c r="D179" s="65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</row>
    <row r="180" spans="1:21" ht="15.75" thickTop="1" thickBot="1" x14ac:dyDescent="0.25">
      <c r="A180" s="45"/>
      <c r="B180" s="673" t="s">
        <v>6</v>
      </c>
      <c r="C180" s="674" t="s">
        <v>7</v>
      </c>
      <c r="D180" s="675"/>
      <c r="E180" s="676"/>
      <c r="F180" s="508" t="s">
        <v>8</v>
      </c>
      <c r="G180" s="508" t="s">
        <v>9</v>
      </c>
      <c r="H180" s="514" t="s">
        <v>10</v>
      </c>
      <c r="I180" s="514" t="s">
        <v>11</v>
      </c>
      <c r="J180" s="508" t="s">
        <v>12</v>
      </c>
      <c r="K180" s="508"/>
      <c r="L180" s="508"/>
      <c r="M180" s="508"/>
      <c r="N180" s="507" t="s">
        <v>13</v>
      </c>
      <c r="O180" s="507" t="s">
        <v>14</v>
      </c>
      <c r="P180" s="507"/>
      <c r="Q180" s="507"/>
      <c r="R180" s="507"/>
      <c r="S180" s="507"/>
      <c r="T180" s="507"/>
    </row>
    <row r="181" spans="1:21" ht="15.75" thickTop="1" thickBot="1" x14ac:dyDescent="0.25">
      <c r="A181" s="45"/>
      <c r="B181" s="673"/>
      <c r="C181" s="677"/>
      <c r="D181" s="678"/>
      <c r="E181" s="679"/>
      <c r="F181" s="508"/>
      <c r="G181" s="508"/>
      <c r="H181" s="514"/>
      <c r="I181" s="514"/>
      <c r="J181" s="66" t="s">
        <v>15</v>
      </c>
      <c r="K181" s="44" t="s">
        <v>16</v>
      </c>
      <c r="L181" s="66" t="s">
        <v>17</v>
      </c>
      <c r="M181" s="66" t="s">
        <v>18</v>
      </c>
      <c r="N181" s="507"/>
      <c r="O181" s="507"/>
      <c r="P181" s="507"/>
      <c r="Q181" s="507"/>
      <c r="R181" s="507"/>
      <c r="S181" s="507"/>
      <c r="T181" s="507"/>
    </row>
    <row r="182" spans="1:21" ht="153" customHeight="1" thickTop="1" x14ac:dyDescent="0.2">
      <c r="B182" s="67" t="s">
        <v>290</v>
      </c>
      <c r="C182" s="646"/>
      <c r="D182" s="605"/>
      <c r="E182" s="606"/>
      <c r="F182" s="350" t="s">
        <v>291</v>
      </c>
      <c r="G182" s="350" t="s">
        <v>230</v>
      </c>
      <c r="H182" s="47">
        <v>0</v>
      </c>
      <c r="I182" s="48">
        <v>4</v>
      </c>
      <c r="J182" s="10"/>
      <c r="K182" s="48">
        <v>1</v>
      </c>
      <c r="L182" s="10">
        <v>1</v>
      </c>
      <c r="M182" s="10">
        <v>1</v>
      </c>
      <c r="N182" s="117">
        <f>SUMPRODUCT(D247)</f>
        <v>1998550</v>
      </c>
      <c r="O182" s="524" t="s">
        <v>22</v>
      </c>
      <c r="P182" s="524"/>
      <c r="Q182" s="524"/>
      <c r="R182" s="524"/>
      <c r="S182" s="524"/>
      <c r="T182" s="524"/>
    </row>
    <row r="183" spans="1:21" x14ac:dyDescent="0.2">
      <c r="B183" s="37"/>
      <c r="C183" s="37"/>
      <c r="D183" s="37"/>
      <c r="E183" s="41"/>
      <c r="F183" s="41"/>
      <c r="G183" s="41"/>
      <c r="H183" s="376"/>
      <c r="I183" s="376"/>
      <c r="J183" s="41"/>
      <c r="K183" s="376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1" ht="15" thickBot="1" x14ac:dyDescent="0.25">
      <c r="B184" s="49" t="s">
        <v>23</v>
      </c>
      <c r="C184" s="49"/>
      <c r="D184" s="49"/>
      <c r="E184" s="50"/>
      <c r="F184" s="51"/>
      <c r="G184" s="51"/>
      <c r="H184" s="52"/>
      <c r="I184" s="52"/>
      <c r="J184" s="51"/>
      <c r="K184" s="52"/>
      <c r="L184" s="51"/>
      <c r="M184" s="51"/>
      <c r="N184" s="51"/>
      <c r="O184" s="51"/>
      <c r="P184" s="51"/>
      <c r="Q184" s="51"/>
      <c r="R184" s="51"/>
      <c r="S184" s="51"/>
      <c r="T184" s="51"/>
    </row>
    <row r="185" spans="1:21" ht="15.75" thickTop="1" thickBot="1" x14ac:dyDescent="0.25">
      <c r="B185" s="507" t="s">
        <v>24</v>
      </c>
      <c r="C185" s="507"/>
      <c r="D185" s="508" t="s">
        <v>25</v>
      </c>
      <c r="E185" s="525"/>
      <c r="F185" s="508" t="s">
        <v>26</v>
      </c>
      <c r="G185" s="508"/>
      <c r="H185" s="508"/>
      <c r="I185" s="508"/>
      <c r="J185" s="508" t="s">
        <v>27</v>
      </c>
      <c r="K185" s="508"/>
      <c r="L185" s="508"/>
      <c r="M185" s="508"/>
      <c r="N185" s="507" t="s">
        <v>28</v>
      </c>
      <c r="O185" s="508" t="s">
        <v>29</v>
      </c>
      <c r="P185" s="508"/>
      <c r="Q185" s="508"/>
      <c r="R185" s="508"/>
      <c r="S185" s="508"/>
      <c r="T185" s="508"/>
    </row>
    <row r="186" spans="1:21" ht="42.75" thickTop="1" thickBot="1" x14ac:dyDescent="0.25">
      <c r="B186" s="590"/>
      <c r="C186" s="590"/>
      <c r="D186" s="672"/>
      <c r="E186" s="642"/>
      <c r="F186" s="68" t="s">
        <v>30</v>
      </c>
      <c r="G186" s="53" t="s">
        <v>31</v>
      </c>
      <c r="H186" s="54" t="s">
        <v>32</v>
      </c>
      <c r="I186" s="54" t="s">
        <v>33</v>
      </c>
      <c r="J186" s="68" t="s">
        <v>15</v>
      </c>
      <c r="K186" s="69" t="s">
        <v>16</v>
      </c>
      <c r="L186" s="69" t="s">
        <v>17</v>
      </c>
      <c r="M186" s="69" t="s">
        <v>18</v>
      </c>
      <c r="N186" s="507"/>
      <c r="O186" s="70" t="s">
        <v>34</v>
      </c>
      <c r="P186" s="70" t="s">
        <v>35</v>
      </c>
      <c r="Q186" s="70" t="s">
        <v>36</v>
      </c>
      <c r="R186" s="70" t="s">
        <v>37</v>
      </c>
      <c r="S186" s="70" t="s">
        <v>38</v>
      </c>
      <c r="T186" s="70" t="s">
        <v>39</v>
      </c>
    </row>
    <row r="187" spans="1:21" s="1" customFormat="1" ht="15.75" customHeight="1" thickTop="1" x14ac:dyDescent="0.2">
      <c r="A187" s="19"/>
      <c r="B187" s="664" t="s">
        <v>1295</v>
      </c>
      <c r="C187" s="665"/>
      <c r="D187" s="662">
        <f>SUMPRODUCT(I187:I196)</f>
        <v>164075</v>
      </c>
      <c r="E187" s="71" t="s">
        <v>293</v>
      </c>
      <c r="F187" s="17" t="s">
        <v>233</v>
      </c>
      <c r="G187" s="17">
        <v>150</v>
      </c>
      <c r="H187" s="341">
        <v>500</v>
      </c>
      <c r="I187" s="341">
        <f t="shared" ref="I187:I193" si="58">G187*H187</f>
        <v>75000</v>
      </c>
      <c r="J187" s="341">
        <f>I187/5*1</f>
        <v>15000</v>
      </c>
      <c r="K187" s="341">
        <f>I187/5*2</f>
        <v>30000</v>
      </c>
      <c r="L187" s="341">
        <f>I187/5*2</f>
        <v>30000</v>
      </c>
      <c r="M187" s="341"/>
      <c r="N187" s="23" t="s">
        <v>44</v>
      </c>
      <c r="O187" s="36">
        <v>12</v>
      </c>
      <c r="P187" s="36">
        <v>2</v>
      </c>
      <c r="Q187" s="36">
        <v>3</v>
      </c>
      <c r="R187" s="36">
        <v>1</v>
      </c>
      <c r="S187" s="36">
        <v>1</v>
      </c>
      <c r="T187" s="36">
        <v>1</v>
      </c>
      <c r="U187" s="378"/>
    </row>
    <row r="188" spans="1:21" s="1" customFormat="1" x14ac:dyDescent="0.2">
      <c r="A188" s="19"/>
      <c r="B188" s="666"/>
      <c r="C188" s="667"/>
      <c r="D188" s="663"/>
      <c r="E188" s="72" t="s">
        <v>294</v>
      </c>
      <c r="F188" s="17" t="s">
        <v>124</v>
      </c>
      <c r="G188" s="17">
        <v>150</v>
      </c>
      <c r="H188" s="341">
        <v>5</v>
      </c>
      <c r="I188" s="341">
        <f t="shared" si="58"/>
        <v>750</v>
      </c>
      <c r="J188" s="341">
        <f t="shared" ref="J188:J197" si="59">I188/5*1</f>
        <v>150</v>
      </c>
      <c r="K188" s="341">
        <f t="shared" ref="K188:K197" si="60">I188/5*2</f>
        <v>300</v>
      </c>
      <c r="L188" s="341">
        <f t="shared" ref="L188:L197" si="61">I188/5*2</f>
        <v>300</v>
      </c>
      <c r="M188" s="341"/>
      <c r="N188" s="18" t="s">
        <v>44</v>
      </c>
      <c r="O188" s="36">
        <v>12</v>
      </c>
      <c r="P188" s="84">
        <v>2</v>
      </c>
      <c r="Q188" s="84">
        <v>2</v>
      </c>
      <c r="R188" s="84">
        <v>2</v>
      </c>
      <c r="S188" s="84">
        <v>2</v>
      </c>
      <c r="T188" s="84">
        <v>1</v>
      </c>
      <c r="U188" s="378"/>
    </row>
    <row r="189" spans="1:21" s="1" customFormat="1" x14ac:dyDescent="0.2">
      <c r="A189" s="19"/>
      <c r="B189" s="666"/>
      <c r="C189" s="667"/>
      <c r="D189" s="663"/>
      <c r="E189" s="57" t="s">
        <v>295</v>
      </c>
      <c r="F189" s="17" t="s">
        <v>119</v>
      </c>
      <c r="G189" s="17">
        <v>100</v>
      </c>
      <c r="H189" s="341">
        <v>20</v>
      </c>
      <c r="I189" s="341">
        <f t="shared" si="58"/>
        <v>2000</v>
      </c>
      <c r="J189" s="341">
        <f t="shared" si="59"/>
        <v>400</v>
      </c>
      <c r="K189" s="341">
        <f t="shared" si="60"/>
        <v>800</v>
      </c>
      <c r="L189" s="341">
        <f t="shared" si="61"/>
        <v>800</v>
      </c>
      <c r="M189" s="341"/>
      <c r="N189" s="23" t="s">
        <v>44</v>
      </c>
      <c r="O189" s="84">
        <v>12</v>
      </c>
      <c r="P189" s="84">
        <v>2</v>
      </c>
      <c r="Q189" s="84">
        <v>3</v>
      </c>
      <c r="R189" s="84">
        <v>9</v>
      </c>
      <c r="S189" s="84">
        <v>2</v>
      </c>
      <c r="T189" s="84">
        <v>1</v>
      </c>
      <c r="U189" s="378"/>
    </row>
    <row r="190" spans="1:21" s="1" customFormat="1" ht="25.5" x14ac:dyDescent="0.2">
      <c r="A190" s="19"/>
      <c r="B190" s="666"/>
      <c r="C190" s="667"/>
      <c r="D190" s="663"/>
      <c r="E190" s="73" t="s">
        <v>296</v>
      </c>
      <c r="F190" s="17" t="s">
        <v>237</v>
      </c>
      <c r="G190" s="17">
        <v>150</v>
      </c>
      <c r="H190" s="341">
        <v>25</v>
      </c>
      <c r="I190" s="341">
        <f t="shared" si="58"/>
        <v>3750</v>
      </c>
      <c r="J190" s="341">
        <f t="shared" si="59"/>
        <v>750</v>
      </c>
      <c r="K190" s="341">
        <f t="shared" si="60"/>
        <v>1500</v>
      </c>
      <c r="L190" s="341">
        <f t="shared" si="61"/>
        <v>1500</v>
      </c>
      <c r="M190" s="341"/>
      <c r="N190" s="18" t="s">
        <v>44</v>
      </c>
      <c r="O190" s="36">
        <v>12</v>
      </c>
      <c r="P190" s="84">
        <v>2</v>
      </c>
      <c r="Q190" s="84">
        <v>2</v>
      </c>
      <c r="R190" s="84">
        <v>2</v>
      </c>
      <c r="S190" s="84">
        <v>2</v>
      </c>
      <c r="T190" s="84">
        <v>1</v>
      </c>
      <c r="U190" s="378"/>
    </row>
    <row r="191" spans="1:21" s="1" customFormat="1" x14ac:dyDescent="0.2">
      <c r="A191" s="19"/>
      <c r="B191" s="666"/>
      <c r="C191" s="667"/>
      <c r="D191" s="663"/>
      <c r="E191" s="57" t="s">
        <v>297</v>
      </c>
      <c r="F191" s="17" t="s">
        <v>173</v>
      </c>
      <c r="G191" s="17">
        <v>150</v>
      </c>
      <c r="H191" s="341">
        <v>8</v>
      </c>
      <c r="I191" s="341">
        <f t="shared" si="58"/>
        <v>1200</v>
      </c>
      <c r="J191" s="341">
        <f t="shared" si="59"/>
        <v>240</v>
      </c>
      <c r="K191" s="341">
        <f t="shared" si="60"/>
        <v>480</v>
      </c>
      <c r="L191" s="341">
        <f t="shared" si="61"/>
        <v>480</v>
      </c>
      <c r="M191" s="341"/>
      <c r="N191" s="18" t="s">
        <v>44</v>
      </c>
      <c r="O191" s="18">
        <v>12</v>
      </c>
      <c r="P191" s="18">
        <v>2</v>
      </c>
      <c r="Q191" s="18">
        <v>3</v>
      </c>
      <c r="R191" s="18">
        <v>9</v>
      </c>
      <c r="S191" s="18">
        <v>2</v>
      </c>
      <c r="T191" s="36">
        <v>1</v>
      </c>
      <c r="U191" s="378"/>
    </row>
    <row r="192" spans="1:21" s="1" customFormat="1" x14ac:dyDescent="0.2">
      <c r="A192" s="19"/>
      <c r="B192" s="666"/>
      <c r="C192" s="667"/>
      <c r="D192" s="663"/>
      <c r="E192" s="57" t="s">
        <v>298</v>
      </c>
      <c r="F192" s="17" t="s">
        <v>184</v>
      </c>
      <c r="G192" s="17">
        <v>25</v>
      </c>
      <c r="H192" s="341">
        <v>350</v>
      </c>
      <c r="I192" s="341">
        <f t="shared" si="58"/>
        <v>8750</v>
      </c>
      <c r="J192" s="341"/>
      <c r="K192" s="341">
        <f t="shared" si="60"/>
        <v>3500</v>
      </c>
      <c r="L192" s="341">
        <f t="shared" si="61"/>
        <v>3500</v>
      </c>
      <c r="M192" s="341"/>
      <c r="N192" s="23" t="s">
        <v>44</v>
      </c>
      <c r="O192" s="18">
        <v>12</v>
      </c>
      <c r="P192" s="18">
        <v>2</v>
      </c>
      <c r="Q192" s="18">
        <v>2</v>
      </c>
      <c r="R192" s="18">
        <v>5</v>
      </c>
      <c r="S192" s="18">
        <v>8</v>
      </c>
      <c r="T192" s="18">
        <v>1</v>
      </c>
      <c r="U192" s="378"/>
    </row>
    <row r="193" spans="1:21" s="1" customFormat="1" x14ac:dyDescent="0.2">
      <c r="A193" s="19"/>
      <c r="B193" s="666"/>
      <c r="C193" s="667"/>
      <c r="D193" s="663"/>
      <c r="E193" s="57" t="s">
        <v>299</v>
      </c>
      <c r="F193" s="17" t="s">
        <v>180</v>
      </c>
      <c r="G193" s="17">
        <v>5</v>
      </c>
      <c r="H193" s="341">
        <v>10000</v>
      </c>
      <c r="I193" s="341">
        <f t="shared" si="58"/>
        <v>50000</v>
      </c>
      <c r="J193" s="341">
        <f t="shared" si="59"/>
        <v>10000</v>
      </c>
      <c r="K193" s="341">
        <f t="shared" si="60"/>
        <v>20000</v>
      </c>
      <c r="L193" s="341">
        <f t="shared" si="61"/>
        <v>20000</v>
      </c>
      <c r="M193" s="341"/>
      <c r="N193" s="23" t="s">
        <v>44</v>
      </c>
      <c r="O193" s="18">
        <v>12</v>
      </c>
      <c r="P193" s="18">
        <v>2</v>
      </c>
      <c r="Q193" s="18">
        <v>2</v>
      </c>
      <c r="R193" s="18">
        <v>5</v>
      </c>
      <c r="S193" s="18">
        <v>8</v>
      </c>
      <c r="T193" s="18">
        <v>1</v>
      </c>
      <c r="U193" s="378"/>
    </row>
    <row r="194" spans="1:21" s="1" customFormat="1" x14ac:dyDescent="0.2">
      <c r="A194" s="74"/>
      <c r="B194" s="666"/>
      <c r="C194" s="667"/>
      <c r="D194" s="663"/>
      <c r="E194" s="57" t="s">
        <v>300</v>
      </c>
      <c r="F194" s="17" t="s">
        <v>182</v>
      </c>
      <c r="G194" s="17">
        <v>150</v>
      </c>
      <c r="H194" s="341">
        <v>70</v>
      </c>
      <c r="I194" s="341">
        <f>+G194*H194</f>
        <v>10500</v>
      </c>
      <c r="J194" s="341">
        <f t="shared" si="59"/>
        <v>2100</v>
      </c>
      <c r="K194" s="341">
        <f t="shared" si="60"/>
        <v>4200</v>
      </c>
      <c r="L194" s="341">
        <f t="shared" si="61"/>
        <v>4200</v>
      </c>
      <c r="M194" s="341"/>
      <c r="N194" s="23" t="s">
        <v>44</v>
      </c>
      <c r="O194" s="18">
        <v>12</v>
      </c>
      <c r="P194" s="18">
        <v>2</v>
      </c>
      <c r="Q194" s="18">
        <v>2</v>
      </c>
      <c r="R194" s="18">
        <v>5</v>
      </c>
      <c r="S194" s="18">
        <v>8</v>
      </c>
      <c r="T194" s="18">
        <v>1</v>
      </c>
      <c r="U194" s="378"/>
    </row>
    <row r="195" spans="1:21" s="1" customFormat="1" ht="25.5" x14ac:dyDescent="0.2">
      <c r="A195" s="19"/>
      <c r="B195" s="666"/>
      <c r="C195" s="667"/>
      <c r="D195" s="663"/>
      <c r="E195" s="57" t="s">
        <v>301</v>
      </c>
      <c r="F195" s="17" t="s">
        <v>133</v>
      </c>
      <c r="G195" s="17">
        <v>15</v>
      </c>
      <c r="H195" s="341">
        <v>225</v>
      </c>
      <c r="I195" s="341">
        <f>G195*H195</f>
        <v>3375</v>
      </c>
      <c r="J195" s="341">
        <f t="shared" si="59"/>
        <v>675</v>
      </c>
      <c r="K195" s="341">
        <f t="shared" si="60"/>
        <v>1350</v>
      </c>
      <c r="L195" s="341">
        <f t="shared" si="61"/>
        <v>1350</v>
      </c>
      <c r="M195" s="341"/>
      <c r="N195" s="23" t="s">
        <v>44</v>
      </c>
      <c r="O195" s="36">
        <v>12</v>
      </c>
      <c r="P195" s="36">
        <v>2</v>
      </c>
      <c r="Q195" s="36">
        <v>3</v>
      </c>
      <c r="R195" s="36">
        <v>3</v>
      </c>
      <c r="S195" s="36">
        <v>1</v>
      </c>
      <c r="T195" s="36">
        <v>1</v>
      </c>
      <c r="U195" s="378"/>
    </row>
    <row r="196" spans="1:21" s="1" customFormat="1" x14ac:dyDescent="0.2">
      <c r="A196" s="19"/>
      <c r="B196" s="668"/>
      <c r="C196" s="669"/>
      <c r="D196" s="663"/>
      <c r="E196" s="57" t="s">
        <v>302</v>
      </c>
      <c r="F196" s="17" t="s">
        <v>223</v>
      </c>
      <c r="G196" s="17">
        <v>25</v>
      </c>
      <c r="H196" s="341">
        <v>350</v>
      </c>
      <c r="I196" s="341">
        <f>G196*H196</f>
        <v>8750</v>
      </c>
      <c r="J196" s="341">
        <f t="shared" si="59"/>
        <v>1750</v>
      </c>
      <c r="K196" s="341">
        <f t="shared" si="60"/>
        <v>3500</v>
      </c>
      <c r="L196" s="341">
        <f t="shared" si="61"/>
        <v>3500</v>
      </c>
      <c r="M196" s="341"/>
      <c r="N196" s="23" t="s">
        <v>44</v>
      </c>
      <c r="O196" s="18">
        <v>12</v>
      </c>
      <c r="P196" s="18">
        <v>2</v>
      </c>
      <c r="Q196" s="18">
        <v>2</v>
      </c>
      <c r="R196" s="18">
        <v>5</v>
      </c>
      <c r="S196" s="18">
        <v>8</v>
      </c>
      <c r="T196" s="18">
        <v>1</v>
      </c>
      <c r="U196" s="378"/>
    </row>
    <row r="197" spans="1:21" s="1" customFormat="1" x14ac:dyDescent="0.2">
      <c r="A197" s="19"/>
      <c r="B197" s="670" t="s">
        <v>303</v>
      </c>
      <c r="C197" s="671"/>
      <c r="D197" s="454">
        <v>0</v>
      </c>
      <c r="E197" s="409" t="s">
        <v>1351</v>
      </c>
      <c r="F197" s="455"/>
      <c r="G197" s="17">
        <v>0</v>
      </c>
      <c r="H197" s="355">
        <v>0</v>
      </c>
      <c r="I197" s="355">
        <v>0</v>
      </c>
      <c r="J197" s="355">
        <f t="shared" si="59"/>
        <v>0</v>
      </c>
      <c r="K197" s="355">
        <f t="shared" si="60"/>
        <v>0</v>
      </c>
      <c r="L197" s="355">
        <f t="shared" si="61"/>
        <v>0</v>
      </c>
      <c r="M197" s="456"/>
      <c r="N197" s="36" t="s">
        <v>44</v>
      </c>
      <c r="O197" s="457">
        <v>12</v>
      </c>
      <c r="P197" s="457"/>
      <c r="Q197" s="457"/>
      <c r="R197" s="457"/>
      <c r="S197" s="457"/>
      <c r="T197" s="457"/>
      <c r="U197" s="378"/>
    </row>
    <row r="198" spans="1:21" s="1" customFormat="1" x14ac:dyDescent="0.2">
      <c r="A198" s="19"/>
      <c r="B198" s="670" t="s">
        <v>304</v>
      </c>
      <c r="C198" s="671"/>
      <c r="D198" s="454">
        <v>0</v>
      </c>
      <c r="E198" s="356" t="s">
        <v>1352</v>
      </c>
      <c r="F198" s="455"/>
      <c r="G198" s="17">
        <v>0</v>
      </c>
      <c r="H198" s="355">
        <v>0</v>
      </c>
      <c r="I198" s="355">
        <v>0</v>
      </c>
      <c r="J198" s="355">
        <f t="shared" ref="J198:J199" si="62">I198/5*1</f>
        <v>0</v>
      </c>
      <c r="K198" s="355">
        <f t="shared" ref="K198:K199" si="63">I198/5*2</f>
        <v>0</v>
      </c>
      <c r="L198" s="355">
        <f t="shared" ref="L198:L199" si="64">I198/5*2</f>
        <v>0</v>
      </c>
      <c r="M198" s="456"/>
      <c r="N198" s="36" t="s">
        <v>44</v>
      </c>
      <c r="O198" s="457">
        <v>12</v>
      </c>
      <c r="P198" s="458"/>
      <c r="Q198" s="458"/>
      <c r="R198" s="458"/>
      <c r="S198" s="458"/>
      <c r="T198" s="458"/>
      <c r="U198" s="378"/>
    </row>
    <row r="199" spans="1:21" s="1" customFormat="1" x14ac:dyDescent="0.2">
      <c r="A199" s="19"/>
      <c r="B199" s="670" t="s">
        <v>305</v>
      </c>
      <c r="C199" s="671"/>
      <c r="D199" s="454">
        <v>0</v>
      </c>
      <c r="E199" s="409" t="s">
        <v>1353</v>
      </c>
      <c r="F199" s="455"/>
      <c r="G199" s="17">
        <v>0</v>
      </c>
      <c r="H199" s="355">
        <v>0</v>
      </c>
      <c r="I199" s="355">
        <v>0</v>
      </c>
      <c r="J199" s="355">
        <f t="shared" si="62"/>
        <v>0</v>
      </c>
      <c r="K199" s="355">
        <f t="shared" si="63"/>
        <v>0</v>
      </c>
      <c r="L199" s="355">
        <f t="shared" si="64"/>
        <v>0</v>
      </c>
      <c r="M199" s="456"/>
      <c r="N199" s="36" t="s">
        <v>44</v>
      </c>
      <c r="O199" s="459">
        <v>12</v>
      </c>
      <c r="P199" s="459"/>
      <c r="Q199" s="459"/>
      <c r="R199" s="459"/>
      <c r="S199" s="459"/>
      <c r="T199" s="459"/>
      <c r="U199" s="378"/>
    </row>
    <row r="200" spans="1:21" ht="15" customHeight="1" x14ac:dyDescent="0.2">
      <c r="A200" s="19"/>
      <c r="B200" s="592" t="s">
        <v>1296</v>
      </c>
      <c r="C200" s="593"/>
      <c r="D200" s="621">
        <f>SUM(I200:I203)</f>
        <v>36360</v>
      </c>
      <c r="E200" s="339" t="s">
        <v>306</v>
      </c>
      <c r="F200" s="17" t="s">
        <v>233</v>
      </c>
      <c r="G200" s="17">
        <v>60</v>
      </c>
      <c r="H200" s="341">
        <v>500</v>
      </c>
      <c r="I200" s="341">
        <f>+G200*H200</f>
        <v>30000</v>
      </c>
      <c r="J200" s="341">
        <f>I200/4</f>
        <v>7500</v>
      </c>
      <c r="K200" s="341">
        <f>I200/4</f>
        <v>7500</v>
      </c>
      <c r="L200" s="341">
        <f>I200/4</f>
        <v>7500</v>
      </c>
      <c r="M200" s="341">
        <f>I200/4</f>
        <v>7500</v>
      </c>
      <c r="N200" s="75" t="s">
        <v>44</v>
      </c>
      <c r="O200" s="23">
        <v>12</v>
      </c>
      <c r="P200" s="36">
        <v>2</v>
      </c>
      <c r="Q200" s="36">
        <v>3</v>
      </c>
      <c r="R200" s="36">
        <v>1</v>
      </c>
      <c r="S200" s="36">
        <v>1</v>
      </c>
      <c r="T200" s="36">
        <v>1</v>
      </c>
    </row>
    <row r="201" spans="1:21" x14ac:dyDescent="0.2">
      <c r="A201" s="19"/>
      <c r="B201" s="594"/>
      <c r="C201" s="595"/>
      <c r="D201" s="611"/>
      <c r="E201" s="339" t="s">
        <v>307</v>
      </c>
      <c r="F201" s="17" t="s">
        <v>131</v>
      </c>
      <c r="G201" s="17">
        <v>60</v>
      </c>
      <c r="H201" s="341">
        <v>40</v>
      </c>
      <c r="I201" s="341">
        <f t="shared" ref="I201:I220" si="65">+G201*H201</f>
        <v>2400</v>
      </c>
      <c r="J201" s="341">
        <f t="shared" ref="J201:J203" si="66">I201/4</f>
        <v>600</v>
      </c>
      <c r="K201" s="341">
        <f t="shared" ref="K201:K203" si="67">I201/4</f>
        <v>600</v>
      </c>
      <c r="L201" s="341">
        <f t="shared" ref="L201:L203" si="68">I201/4</f>
        <v>600</v>
      </c>
      <c r="M201" s="341">
        <f t="shared" ref="M201:M203" si="69">I201/4</f>
        <v>600</v>
      </c>
      <c r="N201" s="75" t="s">
        <v>44</v>
      </c>
      <c r="O201" s="18">
        <v>12</v>
      </c>
      <c r="P201" s="36">
        <v>2</v>
      </c>
      <c r="Q201" s="84">
        <v>3</v>
      </c>
      <c r="R201" s="84">
        <v>9</v>
      </c>
      <c r="S201" s="84">
        <v>2</v>
      </c>
      <c r="T201" s="84">
        <v>1</v>
      </c>
    </row>
    <row r="202" spans="1:21" ht="25.5" x14ac:dyDescent="0.2">
      <c r="A202" s="19"/>
      <c r="B202" s="594"/>
      <c r="C202" s="595"/>
      <c r="D202" s="611"/>
      <c r="E202" s="339" t="s">
        <v>308</v>
      </c>
      <c r="F202" s="17" t="s">
        <v>237</v>
      </c>
      <c r="G202" s="17">
        <v>120</v>
      </c>
      <c r="H202" s="341">
        <v>25</v>
      </c>
      <c r="I202" s="341">
        <f t="shared" si="65"/>
        <v>3000</v>
      </c>
      <c r="J202" s="341">
        <f t="shared" si="66"/>
        <v>750</v>
      </c>
      <c r="K202" s="341">
        <f t="shared" si="67"/>
        <v>750</v>
      </c>
      <c r="L202" s="341">
        <f t="shared" si="68"/>
        <v>750</v>
      </c>
      <c r="M202" s="341">
        <f t="shared" si="69"/>
        <v>750</v>
      </c>
      <c r="N202" s="75" t="s">
        <v>44</v>
      </c>
      <c r="O202" s="23">
        <v>12</v>
      </c>
      <c r="P202" s="84">
        <v>2</v>
      </c>
      <c r="Q202" s="84">
        <v>2</v>
      </c>
      <c r="R202" s="84">
        <v>2</v>
      </c>
      <c r="S202" s="84">
        <v>2</v>
      </c>
      <c r="T202" s="84">
        <v>1</v>
      </c>
    </row>
    <row r="203" spans="1:21" x14ac:dyDescent="0.2">
      <c r="A203" s="19"/>
      <c r="B203" s="594"/>
      <c r="C203" s="595"/>
      <c r="D203" s="661"/>
      <c r="E203" s="339" t="s">
        <v>309</v>
      </c>
      <c r="F203" s="17" t="s">
        <v>173</v>
      </c>
      <c r="G203" s="17">
        <v>120</v>
      </c>
      <c r="H203" s="341">
        <v>8</v>
      </c>
      <c r="I203" s="341">
        <f>G203*H203</f>
        <v>960</v>
      </c>
      <c r="J203" s="341">
        <f t="shared" si="66"/>
        <v>240</v>
      </c>
      <c r="K203" s="341">
        <f t="shared" si="67"/>
        <v>240</v>
      </c>
      <c r="L203" s="341">
        <f t="shared" si="68"/>
        <v>240</v>
      </c>
      <c r="M203" s="341">
        <f t="shared" si="69"/>
        <v>240</v>
      </c>
      <c r="N203" s="75" t="s">
        <v>44</v>
      </c>
      <c r="O203" s="18">
        <v>12</v>
      </c>
      <c r="P203" s="36">
        <v>2</v>
      </c>
      <c r="Q203" s="84">
        <v>3</v>
      </c>
      <c r="R203" s="84">
        <v>9</v>
      </c>
      <c r="S203" s="84">
        <v>2</v>
      </c>
      <c r="T203" s="84">
        <v>1</v>
      </c>
    </row>
    <row r="204" spans="1:21" ht="14.25" customHeight="1" x14ac:dyDescent="0.2">
      <c r="A204" s="19"/>
      <c r="B204" s="592" t="s">
        <v>310</v>
      </c>
      <c r="C204" s="593"/>
      <c r="D204" s="621">
        <f>SUM(I204:I209)</f>
        <v>47570</v>
      </c>
      <c r="E204" s="339" t="s">
        <v>311</v>
      </c>
      <c r="F204" s="17" t="s">
        <v>233</v>
      </c>
      <c r="G204" s="17">
        <v>75</v>
      </c>
      <c r="H204" s="341">
        <v>500</v>
      </c>
      <c r="I204" s="341">
        <f t="shared" si="65"/>
        <v>37500</v>
      </c>
      <c r="J204" s="341">
        <f>I204/3*2</f>
        <v>25000</v>
      </c>
      <c r="K204" s="341">
        <f>I204/3*1</f>
        <v>12500</v>
      </c>
      <c r="L204" s="341"/>
      <c r="M204" s="341"/>
      <c r="N204" s="18" t="s">
        <v>44</v>
      </c>
      <c r="O204" s="18">
        <v>12</v>
      </c>
      <c r="P204" s="18">
        <v>2</v>
      </c>
      <c r="Q204" s="18">
        <v>3</v>
      </c>
      <c r="R204" s="18">
        <v>1</v>
      </c>
      <c r="S204" s="18">
        <v>1</v>
      </c>
      <c r="T204" s="18">
        <v>1</v>
      </c>
    </row>
    <row r="205" spans="1:21" x14ac:dyDescent="0.2">
      <c r="A205" s="19"/>
      <c r="B205" s="594"/>
      <c r="C205" s="595"/>
      <c r="D205" s="611"/>
      <c r="E205" s="339" t="s">
        <v>312</v>
      </c>
      <c r="F205" s="17" t="s">
        <v>283</v>
      </c>
      <c r="G205" s="17">
        <v>2</v>
      </c>
      <c r="H205" s="341">
        <v>2110</v>
      </c>
      <c r="I205" s="341">
        <f t="shared" si="65"/>
        <v>4220</v>
      </c>
      <c r="J205" s="341">
        <f t="shared" ref="J205:J209" si="70">I205/3*2</f>
        <v>2813.3333333333335</v>
      </c>
      <c r="K205" s="341">
        <f t="shared" ref="K205:K209" si="71">I205/3*1</f>
        <v>1406.6666666666667</v>
      </c>
      <c r="L205" s="341"/>
      <c r="M205" s="341"/>
      <c r="N205" s="75" t="s">
        <v>44</v>
      </c>
      <c r="O205" s="23">
        <v>12</v>
      </c>
      <c r="P205" s="18">
        <v>2</v>
      </c>
      <c r="Q205" s="18">
        <v>3</v>
      </c>
      <c r="R205" s="18">
        <v>9</v>
      </c>
      <c r="S205" s="18">
        <v>2</v>
      </c>
      <c r="T205" s="18">
        <v>1</v>
      </c>
    </row>
    <row r="206" spans="1:21" x14ac:dyDescent="0.2">
      <c r="A206" s="19"/>
      <c r="B206" s="594"/>
      <c r="C206" s="595"/>
      <c r="D206" s="611"/>
      <c r="E206" s="339" t="s">
        <v>313</v>
      </c>
      <c r="F206" s="17" t="s">
        <v>124</v>
      </c>
      <c r="G206" s="17">
        <v>75</v>
      </c>
      <c r="H206" s="341">
        <v>5</v>
      </c>
      <c r="I206" s="341">
        <f t="shared" si="65"/>
        <v>375</v>
      </c>
      <c r="J206" s="341">
        <f t="shared" si="70"/>
        <v>250</v>
      </c>
      <c r="K206" s="341">
        <f t="shared" si="71"/>
        <v>125</v>
      </c>
      <c r="L206" s="341"/>
      <c r="M206" s="341"/>
      <c r="N206" s="75" t="s">
        <v>44</v>
      </c>
      <c r="O206" s="23">
        <v>12</v>
      </c>
      <c r="P206" s="18">
        <v>2</v>
      </c>
      <c r="Q206" s="18">
        <v>2</v>
      </c>
      <c r="R206" s="18">
        <v>2</v>
      </c>
      <c r="S206" s="18">
        <v>2</v>
      </c>
      <c r="T206" s="18">
        <v>1</v>
      </c>
    </row>
    <row r="207" spans="1:21" x14ac:dyDescent="0.2">
      <c r="A207" s="19"/>
      <c r="B207" s="594"/>
      <c r="C207" s="595"/>
      <c r="D207" s="611"/>
      <c r="E207" s="339" t="s">
        <v>314</v>
      </c>
      <c r="F207" s="17" t="s">
        <v>131</v>
      </c>
      <c r="G207" s="17">
        <v>75</v>
      </c>
      <c r="H207" s="341">
        <v>40</v>
      </c>
      <c r="I207" s="341">
        <f t="shared" si="65"/>
        <v>3000</v>
      </c>
      <c r="J207" s="341">
        <f t="shared" si="70"/>
        <v>2000</v>
      </c>
      <c r="K207" s="341">
        <f t="shared" si="71"/>
        <v>1000</v>
      </c>
      <c r="L207" s="341"/>
      <c r="M207" s="341"/>
      <c r="N207" s="75" t="s">
        <v>44</v>
      </c>
      <c r="O207" s="23">
        <v>12</v>
      </c>
      <c r="P207" s="18">
        <v>2</v>
      </c>
      <c r="Q207" s="18">
        <v>3</v>
      </c>
      <c r="R207" s="18">
        <v>9</v>
      </c>
      <c r="S207" s="18">
        <v>2</v>
      </c>
      <c r="T207" s="18">
        <v>1</v>
      </c>
    </row>
    <row r="208" spans="1:21" ht="25.5" x14ac:dyDescent="0.2">
      <c r="A208" s="19"/>
      <c r="B208" s="594"/>
      <c r="C208" s="595"/>
      <c r="D208" s="611"/>
      <c r="E208" s="339" t="s">
        <v>315</v>
      </c>
      <c r="F208" s="17" t="s">
        <v>237</v>
      </c>
      <c r="G208" s="17">
        <v>75</v>
      </c>
      <c r="H208" s="341">
        <v>25</v>
      </c>
      <c r="I208" s="341">
        <f t="shared" si="65"/>
        <v>1875</v>
      </c>
      <c r="J208" s="341">
        <f t="shared" si="70"/>
        <v>1250</v>
      </c>
      <c r="K208" s="341">
        <f t="shared" si="71"/>
        <v>625</v>
      </c>
      <c r="L208" s="341"/>
      <c r="M208" s="341"/>
      <c r="N208" s="36" t="s">
        <v>44</v>
      </c>
      <c r="O208" s="36">
        <v>12</v>
      </c>
      <c r="P208" s="84">
        <v>2</v>
      </c>
      <c r="Q208" s="84">
        <v>2</v>
      </c>
      <c r="R208" s="84">
        <v>2</v>
      </c>
      <c r="S208" s="84">
        <v>2</v>
      </c>
      <c r="T208" s="84">
        <v>1</v>
      </c>
    </row>
    <row r="209" spans="1:21" x14ac:dyDescent="0.2">
      <c r="A209" s="19"/>
      <c r="B209" s="594"/>
      <c r="C209" s="595"/>
      <c r="D209" s="661"/>
      <c r="E209" s="339" t="s">
        <v>316</v>
      </c>
      <c r="F209" s="17" t="s">
        <v>173</v>
      </c>
      <c r="G209" s="17">
        <v>75</v>
      </c>
      <c r="H209" s="341">
        <v>8</v>
      </c>
      <c r="I209" s="341">
        <f>G209*H209</f>
        <v>600</v>
      </c>
      <c r="J209" s="341">
        <f t="shared" si="70"/>
        <v>400</v>
      </c>
      <c r="K209" s="341">
        <f t="shared" si="71"/>
        <v>200</v>
      </c>
      <c r="L209" s="341"/>
      <c r="M209" s="341"/>
      <c r="N209" s="36" t="s">
        <v>44</v>
      </c>
      <c r="O209" s="84">
        <v>12</v>
      </c>
      <c r="P209" s="84">
        <v>2</v>
      </c>
      <c r="Q209" s="84">
        <v>3</v>
      </c>
      <c r="R209" s="84">
        <v>9</v>
      </c>
      <c r="S209" s="84">
        <v>2</v>
      </c>
      <c r="T209" s="84">
        <v>1</v>
      </c>
    </row>
    <row r="210" spans="1:21" ht="14.25" customHeight="1" x14ac:dyDescent="0.2">
      <c r="A210" s="19"/>
      <c r="B210" s="592" t="s">
        <v>317</v>
      </c>
      <c r="C210" s="593"/>
      <c r="D210" s="662">
        <f>SUM(I210:I219)</f>
        <v>112915</v>
      </c>
      <c r="E210" s="339" t="s">
        <v>318</v>
      </c>
      <c r="F210" s="17" t="s">
        <v>233</v>
      </c>
      <c r="G210" s="17">
        <v>60</v>
      </c>
      <c r="H210" s="341">
        <v>500</v>
      </c>
      <c r="I210" s="341">
        <f t="shared" si="65"/>
        <v>30000</v>
      </c>
      <c r="J210" s="341">
        <f>I210/3</f>
        <v>10000</v>
      </c>
      <c r="K210" s="341">
        <f>I210/3</f>
        <v>10000</v>
      </c>
      <c r="L210" s="341">
        <f>I210/3</f>
        <v>10000</v>
      </c>
      <c r="M210" s="341"/>
      <c r="N210" s="36" t="s">
        <v>44</v>
      </c>
      <c r="O210" s="36">
        <v>12</v>
      </c>
      <c r="P210" s="36">
        <v>2</v>
      </c>
      <c r="Q210" s="36">
        <v>3</v>
      </c>
      <c r="R210" s="36">
        <v>1</v>
      </c>
      <c r="S210" s="36">
        <v>1</v>
      </c>
      <c r="T210" s="36">
        <v>1</v>
      </c>
    </row>
    <row r="211" spans="1:21" x14ac:dyDescent="0.2">
      <c r="A211" s="19"/>
      <c r="B211" s="594"/>
      <c r="C211" s="595"/>
      <c r="D211" s="663"/>
      <c r="E211" s="339" t="s">
        <v>319</v>
      </c>
      <c r="F211" s="17" t="s">
        <v>283</v>
      </c>
      <c r="G211" s="17">
        <v>1</v>
      </c>
      <c r="H211" s="341">
        <v>2110</v>
      </c>
      <c r="I211" s="341">
        <f t="shared" si="65"/>
        <v>2110</v>
      </c>
      <c r="J211" s="341">
        <f t="shared" ref="J211:J219" si="72">I211/3</f>
        <v>703.33333333333337</v>
      </c>
      <c r="K211" s="341">
        <f t="shared" ref="K211:K219" si="73">I211/3</f>
        <v>703.33333333333337</v>
      </c>
      <c r="L211" s="341">
        <f t="shared" ref="L211:L219" si="74">I211/3</f>
        <v>703.33333333333337</v>
      </c>
      <c r="M211" s="341"/>
      <c r="N211" s="36" t="s">
        <v>44</v>
      </c>
      <c r="O211" s="84">
        <v>12</v>
      </c>
      <c r="P211" s="84">
        <v>2</v>
      </c>
      <c r="Q211" s="84">
        <v>3</v>
      </c>
      <c r="R211" s="84">
        <v>9</v>
      </c>
      <c r="S211" s="84">
        <v>2</v>
      </c>
      <c r="T211" s="84">
        <v>1</v>
      </c>
    </row>
    <row r="212" spans="1:21" ht="25.5" x14ac:dyDescent="0.2">
      <c r="A212" s="19"/>
      <c r="B212" s="594"/>
      <c r="C212" s="595"/>
      <c r="D212" s="663"/>
      <c r="E212" s="339" t="s">
        <v>320</v>
      </c>
      <c r="F212" s="17" t="s">
        <v>237</v>
      </c>
      <c r="G212" s="17">
        <v>60</v>
      </c>
      <c r="H212" s="341">
        <v>25</v>
      </c>
      <c r="I212" s="341">
        <f t="shared" si="65"/>
        <v>1500</v>
      </c>
      <c r="J212" s="341">
        <f t="shared" si="72"/>
        <v>500</v>
      </c>
      <c r="K212" s="341">
        <f t="shared" si="73"/>
        <v>500</v>
      </c>
      <c r="L212" s="341">
        <f t="shared" si="74"/>
        <v>500</v>
      </c>
      <c r="M212" s="341"/>
      <c r="N212" s="36" t="s">
        <v>44</v>
      </c>
      <c r="O212" s="36">
        <v>12</v>
      </c>
      <c r="P212" s="84">
        <v>2</v>
      </c>
      <c r="Q212" s="84">
        <v>2</v>
      </c>
      <c r="R212" s="84">
        <v>2</v>
      </c>
      <c r="S212" s="84">
        <v>2</v>
      </c>
      <c r="T212" s="84">
        <v>1</v>
      </c>
    </row>
    <row r="213" spans="1:21" x14ac:dyDescent="0.2">
      <c r="A213" s="19"/>
      <c r="B213" s="594"/>
      <c r="C213" s="595"/>
      <c r="D213" s="663"/>
      <c r="E213" s="339" t="s">
        <v>321</v>
      </c>
      <c r="F213" s="17" t="s">
        <v>173</v>
      </c>
      <c r="G213" s="17">
        <v>60</v>
      </c>
      <c r="H213" s="341">
        <v>8</v>
      </c>
      <c r="I213" s="341">
        <f>G213*H213</f>
        <v>480</v>
      </c>
      <c r="J213" s="341">
        <f t="shared" si="72"/>
        <v>160</v>
      </c>
      <c r="K213" s="341">
        <f t="shared" si="73"/>
        <v>160</v>
      </c>
      <c r="L213" s="341">
        <f t="shared" si="74"/>
        <v>160</v>
      </c>
      <c r="M213" s="341"/>
      <c r="N213" s="36" t="s">
        <v>44</v>
      </c>
      <c r="O213" s="84">
        <v>12</v>
      </c>
      <c r="P213" s="84">
        <v>2</v>
      </c>
      <c r="Q213" s="84">
        <v>3</v>
      </c>
      <c r="R213" s="84">
        <v>9</v>
      </c>
      <c r="S213" s="84">
        <v>2</v>
      </c>
      <c r="T213" s="84">
        <v>1</v>
      </c>
    </row>
    <row r="214" spans="1:21" ht="25.5" x14ac:dyDescent="0.2">
      <c r="A214" s="19"/>
      <c r="B214" s="594"/>
      <c r="C214" s="595"/>
      <c r="D214" s="663"/>
      <c r="E214" s="339" t="s">
        <v>322</v>
      </c>
      <c r="F214" s="17" t="s">
        <v>133</v>
      </c>
      <c r="G214" s="17">
        <v>1</v>
      </c>
      <c r="H214" s="341">
        <v>225</v>
      </c>
      <c r="I214" s="341">
        <f t="shared" ref="I214" si="75">+G214*H214</f>
        <v>225</v>
      </c>
      <c r="J214" s="341">
        <f t="shared" si="72"/>
        <v>75</v>
      </c>
      <c r="K214" s="341">
        <f t="shared" si="73"/>
        <v>75</v>
      </c>
      <c r="L214" s="341">
        <f t="shared" si="74"/>
        <v>75</v>
      </c>
      <c r="M214" s="341"/>
      <c r="N214" s="36" t="s">
        <v>44</v>
      </c>
      <c r="O214" s="36">
        <v>12</v>
      </c>
      <c r="P214" s="36">
        <v>2</v>
      </c>
      <c r="Q214" s="36">
        <v>2</v>
      </c>
      <c r="R214" s="36">
        <v>2</v>
      </c>
      <c r="S214" s="36">
        <v>2</v>
      </c>
      <c r="T214" s="36">
        <v>1</v>
      </c>
    </row>
    <row r="215" spans="1:21" x14ac:dyDescent="0.2">
      <c r="A215" s="19"/>
      <c r="B215" s="594"/>
      <c r="C215" s="595"/>
      <c r="D215" s="663"/>
      <c r="E215" s="339" t="s">
        <v>323</v>
      </c>
      <c r="F215" s="17" t="s">
        <v>184</v>
      </c>
      <c r="G215" s="17">
        <v>60</v>
      </c>
      <c r="H215" s="341">
        <v>350</v>
      </c>
      <c r="I215" s="341">
        <f>G215*H215</f>
        <v>21000</v>
      </c>
      <c r="J215" s="341">
        <f t="shared" si="72"/>
        <v>7000</v>
      </c>
      <c r="K215" s="341">
        <f t="shared" si="73"/>
        <v>7000</v>
      </c>
      <c r="L215" s="341">
        <f t="shared" si="74"/>
        <v>7000</v>
      </c>
      <c r="M215" s="341"/>
      <c r="N215" s="36" t="s">
        <v>44</v>
      </c>
      <c r="O215" s="84">
        <v>12</v>
      </c>
      <c r="P215" s="84">
        <v>2</v>
      </c>
      <c r="Q215" s="84">
        <v>2</v>
      </c>
      <c r="R215" s="84">
        <v>5</v>
      </c>
      <c r="S215" s="84">
        <v>8</v>
      </c>
      <c r="T215" s="84">
        <v>1</v>
      </c>
    </row>
    <row r="216" spans="1:21" x14ac:dyDescent="0.2">
      <c r="A216" s="19"/>
      <c r="B216" s="594"/>
      <c r="C216" s="595"/>
      <c r="D216" s="663"/>
      <c r="E216" s="339" t="s">
        <v>324</v>
      </c>
      <c r="F216" s="17" t="s">
        <v>182</v>
      </c>
      <c r="G216" s="17">
        <v>60</v>
      </c>
      <c r="H216" s="341">
        <v>70</v>
      </c>
      <c r="I216" s="341">
        <f>+G216*H216</f>
        <v>4200</v>
      </c>
      <c r="J216" s="341">
        <f t="shared" si="72"/>
        <v>1400</v>
      </c>
      <c r="K216" s="341">
        <f t="shared" si="73"/>
        <v>1400</v>
      </c>
      <c r="L216" s="341">
        <f t="shared" si="74"/>
        <v>1400</v>
      </c>
      <c r="M216" s="341"/>
      <c r="N216" s="36" t="s">
        <v>44</v>
      </c>
      <c r="O216" s="18">
        <v>12</v>
      </c>
      <c r="P216" s="18">
        <v>2</v>
      </c>
      <c r="Q216" s="18">
        <v>2</v>
      </c>
      <c r="R216" s="18">
        <v>5</v>
      </c>
      <c r="S216" s="18">
        <v>8</v>
      </c>
      <c r="T216" s="18">
        <v>1</v>
      </c>
    </row>
    <row r="217" spans="1:21" x14ac:dyDescent="0.2">
      <c r="A217" s="19"/>
      <c r="B217" s="594"/>
      <c r="C217" s="595"/>
      <c r="D217" s="663"/>
      <c r="E217" s="339" t="s">
        <v>325</v>
      </c>
      <c r="F217" s="17" t="s">
        <v>180</v>
      </c>
      <c r="G217" s="17">
        <v>3</v>
      </c>
      <c r="H217" s="341">
        <v>10000</v>
      </c>
      <c r="I217" s="341">
        <f>G217*H217</f>
        <v>30000</v>
      </c>
      <c r="J217" s="341">
        <f t="shared" si="72"/>
        <v>10000</v>
      </c>
      <c r="K217" s="341">
        <f t="shared" si="73"/>
        <v>10000</v>
      </c>
      <c r="L217" s="341">
        <f t="shared" si="74"/>
        <v>10000</v>
      </c>
      <c r="M217" s="341"/>
      <c r="N217" s="23" t="s">
        <v>44</v>
      </c>
      <c r="O217" s="18">
        <v>12</v>
      </c>
      <c r="P217" s="18">
        <v>2</v>
      </c>
      <c r="Q217" s="18">
        <v>2</v>
      </c>
      <c r="R217" s="18">
        <v>5</v>
      </c>
      <c r="S217" s="18">
        <v>8</v>
      </c>
      <c r="T217" s="18">
        <v>1</v>
      </c>
    </row>
    <row r="218" spans="1:21" x14ac:dyDescent="0.2">
      <c r="A218" s="19"/>
      <c r="B218" s="594"/>
      <c r="C218" s="595"/>
      <c r="D218" s="663"/>
      <c r="E218" s="339" t="s">
        <v>326</v>
      </c>
      <c r="F218" s="17" t="s">
        <v>223</v>
      </c>
      <c r="G218" s="17">
        <v>60</v>
      </c>
      <c r="H218" s="341">
        <v>350</v>
      </c>
      <c r="I218" s="341">
        <f>G218*H218</f>
        <v>21000</v>
      </c>
      <c r="J218" s="341">
        <f t="shared" si="72"/>
        <v>7000</v>
      </c>
      <c r="K218" s="341">
        <f t="shared" si="73"/>
        <v>7000</v>
      </c>
      <c r="L218" s="341">
        <f t="shared" si="74"/>
        <v>7000</v>
      </c>
      <c r="M218" s="341"/>
      <c r="N218" s="36" t="s">
        <v>44</v>
      </c>
      <c r="O218" s="84">
        <v>12</v>
      </c>
      <c r="P218" s="84">
        <v>2</v>
      </c>
      <c r="Q218" s="84">
        <v>2</v>
      </c>
      <c r="R218" s="84">
        <v>5</v>
      </c>
      <c r="S218" s="84">
        <v>8</v>
      </c>
      <c r="T218" s="84">
        <v>1</v>
      </c>
    </row>
    <row r="219" spans="1:21" x14ac:dyDescent="0.2">
      <c r="A219" s="19"/>
      <c r="B219" s="596"/>
      <c r="C219" s="597"/>
      <c r="D219" s="663"/>
      <c r="E219" s="339" t="s">
        <v>327</v>
      </c>
      <c r="F219" s="17" t="s">
        <v>131</v>
      </c>
      <c r="G219" s="17">
        <v>60</v>
      </c>
      <c r="H219" s="341">
        <v>40</v>
      </c>
      <c r="I219" s="341">
        <f t="shared" si="65"/>
        <v>2400</v>
      </c>
      <c r="J219" s="341">
        <f t="shared" si="72"/>
        <v>800</v>
      </c>
      <c r="K219" s="341">
        <f t="shared" si="73"/>
        <v>800</v>
      </c>
      <c r="L219" s="341">
        <f t="shared" si="74"/>
        <v>800</v>
      </c>
      <c r="M219" s="341"/>
      <c r="N219" s="36" t="s">
        <v>44</v>
      </c>
      <c r="O219" s="36">
        <v>12</v>
      </c>
      <c r="P219" s="36">
        <v>2</v>
      </c>
      <c r="Q219" s="36">
        <v>3</v>
      </c>
      <c r="R219" s="36">
        <v>9</v>
      </c>
      <c r="S219" s="36">
        <v>2</v>
      </c>
      <c r="T219" s="36">
        <v>1</v>
      </c>
    </row>
    <row r="220" spans="1:21" ht="69.75" customHeight="1" x14ac:dyDescent="0.2">
      <c r="A220" s="19"/>
      <c r="B220" s="592" t="s">
        <v>924</v>
      </c>
      <c r="C220" s="593"/>
      <c r="D220" s="628">
        <f>SUM(I220:I222)</f>
        <v>755000</v>
      </c>
      <c r="E220" s="339" t="s">
        <v>328</v>
      </c>
      <c r="F220" s="17" t="s">
        <v>1329</v>
      </c>
      <c r="G220" s="333">
        <v>1</v>
      </c>
      <c r="H220" s="379">
        <v>250000</v>
      </c>
      <c r="I220" s="380">
        <f t="shared" si="65"/>
        <v>250000</v>
      </c>
      <c r="J220" s="341"/>
      <c r="K220" s="341">
        <f>I220</f>
        <v>250000</v>
      </c>
      <c r="L220" s="341"/>
      <c r="M220" s="341"/>
      <c r="N220" s="36" t="s">
        <v>44</v>
      </c>
      <c r="O220" s="18">
        <v>12</v>
      </c>
      <c r="P220" s="18">
        <v>2</v>
      </c>
      <c r="Q220" s="18">
        <v>2</v>
      </c>
      <c r="R220" s="18">
        <v>8</v>
      </c>
      <c r="S220" s="18">
        <v>7</v>
      </c>
      <c r="T220" s="18">
        <v>6</v>
      </c>
    </row>
    <row r="221" spans="1:21" ht="56.25" customHeight="1" x14ac:dyDescent="0.2">
      <c r="A221" s="19"/>
      <c r="B221" s="594"/>
      <c r="C221" s="595"/>
      <c r="D221" s="611"/>
      <c r="E221" s="339" t="s">
        <v>329</v>
      </c>
      <c r="F221" s="17" t="s">
        <v>927</v>
      </c>
      <c r="G221" s="333">
        <v>3</v>
      </c>
      <c r="H221" s="379">
        <v>135000</v>
      </c>
      <c r="I221" s="380">
        <f>+G221*H221</f>
        <v>405000</v>
      </c>
      <c r="J221" s="341"/>
      <c r="K221" s="341"/>
      <c r="L221" s="341"/>
      <c r="M221" s="341"/>
      <c r="N221" s="36"/>
      <c r="O221" s="18">
        <v>12</v>
      </c>
      <c r="P221" s="18">
        <v>2</v>
      </c>
      <c r="Q221" s="18">
        <v>2</v>
      </c>
      <c r="R221" s="18">
        <v>8</v>
      </c>
      <c r="S221" s="18">
        <v>7</v>
      </c>
      <c r="T221" s="18">
        <v>6</v>
      </c>
    </row>
    <row r="222" spans="1:21" ht="38.25" customHeight="1" x14ac:dyDescent="0.2">
      <c r="A222" s="19"/>
      <c r="B222" s="594"/>
      <c r="C222" s="595"/>
      <c r="D222" s="611"/>
      <c r="E222" s="339" t="s">
        <v>926</v>
      </c>
      <c r="F222" s="17" t="s">
        <v>925</v>
      </c>
      <c r="G222" s="32">
        <v>1</v>
      </c>
      <c r="H222" s="365">
        <v>100000</v>
      </c>
      <c r="I222" s="341">
        <f>G222*H222</f>
        <v>100000</v>
      </c>
      <c r="J222" s="341"/>
      <c r="K222" s="341"/>
      <c r="L222" s="341"/>
      <c r="M222" s="341"/>
      <c r="N222" s="36" t="s">
        <v>44</v>
      </c>
      <c r="O222" s="84">
        <v>12</v>
      </c>
      <c r="P222" s="84">
        <v>2</v>
      </c>
      <c r="Q222" s="84">
        <v>2</v>
      </c>
      <c r="R222" s="84">
        <v>8</v>
      </c>
      <c r="S222" s="84">
        <v>7</v>
      </c>
      <c r="T222" s="84">
        <v>6</v>
      </c>
    </row>
    <row r="223" spans="1:21" s="1" customFormat="1" ht="16.5" customHeight="1" x14ac:dyDescent="0.2">
      <c r="B223" s="659" t="s">
        <v>1297</v>
      </c>
      <c r="C223" s="660"/>
      <c r="D223" s="628">
        <f>SUMPRODUCT(I223:I230)</f>
        <v>42570</v>
      </c>
      <c r="E223" s="18" t="s">
        <v>330</v>
      </c>
      <c r="F223" s="17" t="s">
        <v>182</v>
      </c>
      <c r="G223" s="17">
        <v>60</v>
      </c>
      <c r="H223" s="341">
        <v>70</v>
      </c>
      <c r="I223" s="341">
        <f>G223*H223</f>
        <v>4200</v>
      </c>
      <c r="J223" s="341">
        <f>I223/3*1</f>
        <v>1400</v>
      </c>
      <c r="K223" s="341">
        <f>I223/3*2</f>
        <v>2800</v>
      </c>
      <c r="L223" s="341"/>
      <c r="M223" s="341"/>
      <c r="N223" s="18" t="s">
        <v>44</v>
      </c>
      <c r="O223" s="84">
        <v>12</v>
      </c>
      <c r="P223" s="84">
        <v>2</v>
      </c>
      <c r="Q223" s="84">
        <v>2</v>
      </c>
      <c r="R223" s="84">
        <v>5</v>
      </c>
      <c r="S223" s="84">
        <v>8</v>
      </c>
      <c r="T223" s="84">
        <v>1</v>
      </c>
      <c r="U223" s="378"/>
    </row>
    <row r="224" spans="1:21" s="1" customFormat="1" ht="16.5" customHeight="1" x14ac:dyDescent="0.2">
      <c r="B224" s="594"/>
      <c r="C224" s="595"/>
      <c r="D224" s="611"/>
      <c r="E224" s="18" t="s">
        <v>331</v>
      </c>
      <c r="F224" s="17" t="s">
        <v>223</v>
      </c>
      <c r="G224" s="17">
        <v>10</v>
      </c>
      <c r="H224" s="341">
        <v>350</v>
      </c>
      <c r="I224" s="341">
        <f>G224*H224</f>
        <v>3500</v>
      </c>
      <c r="J224" s="341">
        <f t="shared" ref="J224:J230" si="76">I224/3*1</f>
        <v>1166.6666666666667</v>
      </c>
      <c r="K224" s="341">
        <f t="shared" ref="K224:K230" si="77">I224/3*2</f>
        <v>2333.3333333333335</v>
      </c>
      <c r="L224" s="341"/>
      <c r="M224" s="341"/>
      <c r="N224" s="18" t="s">
        <v>44</v>
      </c>
      <c r="O224" s="84">
        <v>12</v>
      </c>
      <c r="P224" s="84">
        <v>2</v>
      </c>
      <c r="Q224" s="84">
        <v>2</v>
      </c>
      <c r="R224" s="84">
        <v>5</v>
      </c>
      <c r="S224" s="84">
        <v>8</v>
      </c>
      <c r="T224" s="84">
        <v>1</v>
      </c>
      <c r="U224" s="378"/>
    </row>
    <row r="225" spans="1:21" s="1" customFormat="1" ht="16.5" customHeight="1" x14ac:dyDescent="0.2">
      <c r="B225" s="594"/>
      <c r="C225" s="595"/>
      <c r="D225" s="611"/>
      <c r="E225" s="18" t="s">
        <v>332</v>
      </c>
      <c r="F225" s="61" t="s">
        <v>175</v>
      </c>
      <c r="G225" s="61">
        <v>60</v>
      </c>
      <c r="H225" s="341">
        <v>6</v>
      </c>
      <c r="I225" s="341">
        <f>G225*H225</f>
        <v>360</v>
      </c>
      <c r="J225" s="341">
        <f t="shared" si="76"/>
        <v>120</v>
      </c>
      <c r="K225" s="341">
        <f t="shared" si="77"/>
        <v>240</v>
      </c>
      <c r="L225" s="341"/>
      <c r="M225" s="341"/>
      <c r="N225" s="18" t="s">
        <v>44</v>
      </c>
      <c r="O225" s="84">
        <v>12</v>
      </c>
      <c r="P225" s="84">
        <v>2</v>
      </c>
      <c r="Q225" s="84">
        <v>3</v>
      </c>
      <c r="R225" s="84">
        <v>9</v>
      </c>
      <c r="S225" s="84">
        <v>2</v>
      </c>
      <c r="T225" s="84">
        <v>1</v>
      </c>
      <c r="U225" s="378"/>
    </row>
    <row r="226" spans="1:21" s="1" customFormat="1" ht="16.5" customHeight="1" x14ac:dyDescent="0.2">
      <c r="B226" s="594"/>
      <c r="C226" s="595"/>
      <c r="D226" s="611"/>
      <c r="E226" s="18" t="s">
        <v>333</v>
      </c>
      <c r="F226" s="61" t="s">
        <v>210</v>
      </c>
      <c r="G226" s="61">
        <v>60</v>
      </c>
      <c r="H226" s="341">
        <v>5</v>
      </c>
      <c r="I226" s="341">
        <f>G226*H226</f>
        <v>300</v>
      </c>
      <c r="J226" s="341">
        <f t="shared" si="76"/>
        <v>100</v>
      </c>
      <c r="K226" s="341">
        <f t="shared" si="77"/>
        <v>200</v>
      </c>
      <c r="L226" s="341"/>
      <c r="M226" s="341"/>
      <c r="N226" s="18" t="s">
        <v>44</v>
      </c>
      <c r="O226" s="84">
        <v>12</v>
      </c>
      <c r="P226" s="84">
        <v>2</v>
      </c>
      <c r="Q226" s="84">
        <v>3</v>
      </c>
      <c r="R226" s="84">
        <v>9</v>
      </c>
      <c r="S226" s="84">
        <v>2</v>
      </c>
      <c r="T226" s="84">
        <v>1</v>
      </c>
      <c r="U226" s="378"/>
    </row>
    <row r="227" spans="1:21" s="1" customFormat="1" ht="16.5" customHeight="1" x14ac:dyDescent="0.2">
      <c r="B227" s="594"/>
      <c r="C227" s="595"/>
      <c r="D227" s="611"/>
      <c r="E227" s="18" t="s">
        <v>334</v>
      </c>
      <c r="F227" s="61" t="s">
        <v>233</v>
      </c>
      <c r="G227" s="61">
        <v>60</v>
      </c>
      <c r="H227" s="341">
        <v>500</v>
      </c>
      <c r="I227" s="341">
        <f t="shared" ref="I227:I228" si="78">+G227*H227</f>
        <v>30000</v>
      </c>
      <c r="J227" s="341">
        <f t="shared" si="76"/>
        <v>10000</v>
      </c>
      <c r="K227" s="341">
        <f t="shared" si="77"/>
        <v>20000</v>
      </c>
      <c r="L227" s="341"/>
      <c r="M227" s="341"/>
      <c r="N227" s="18" t="s">
        <v>44</v>
      </c>
      <c r="O227" s="84">
        <v>12</v>
      </c>
      <c r="P227" s="84">
        <v>2</v>
      </c>
      <c r="Q227" s="84">
        <v>3</v>
      </c>
      <c r="R227" s="84">
        <v>1</v>
      </c>
      <c r="S227" s="84">
        <v>1</v>
      </c>
      <c r="T227" s="84">
        <v>1</v>
      </c>
      <c r="U227" s="378"/>
    </row>
    <row r="228" spans="1:21" s="1" customFormat="1" ht="16.5" customHeight="1" x14ac:dyDescent="0.2">
      <c r="B228" s="594"/>
      <c r="C228" s="595"/>
      <c r="D228" s="611"/>
      <c r="E228" s="18" t="s">
        <v>335</v>
      </c>
      <c r="F228" s="61" t="s">
        <v>128</v>
      </c>
      <c r="G228" s="61">
        <v>0</v>
      </c>
      <c r="H228" s="341">
        <v>0</v>
      </c>
      <c r="I228" s="341">
        <f t="shared" si="78"/>
        <v>0</v>
      </c>
      <c r="J228" s="341">
        <f t="shared" si="76"/>
        <v>0</v>
      </c>
      <c r="K228" s="341">
        <f t="shared" si="77"/>
        <v>0</v>
      </c>
      <c r="L228" s="341"/>
      <c r="M228" s="341"/>
      <c r="N228" s="18" t="s">
        <v>44</v>
      </c>
      <c r="O228" s="36">
        <v>12</v>
      </c>
      <c r="P228" s="36">
        <v>2</v>
      </c>
      <c r="Q228" s="36">
        <v>2</v>
      </c>
      <c r="R228" s="36">
        <v>2</v>
      </c>
      <c r="S228" s="36">
        <v>2</v>
      </c>
      <c r="T228" s="36">
        <v>1</v>
      </c>
      <c r="U228" s="378"/>
    </row>
    <row r="229" spans="1:21" s="1" customFormat="1" ht="16.5" customHeight="1" x14ac:dyDescent="0.2">
      <c r="B229" s="594"/>
      <c r="C229" s="595"/>
      <c r="D229" s="611"/>
      <c r="E229" s="18" t="s">
        <v>336</v>
      </c>
      <c r="F229" s="61" t="s">
        <v>184</v>
      </c>
      <c r="G229" s="61">
        <v>6</v>
      </c>
      <c r="H229" s="341">
        <v>350</v>
      </c>
      <c r="I229" s="341">
        <f>G229*H229</f>
        <v>2100</v>
      </c>
      <c r="J229" s="341">
        <f t="shared" si="76"/>
        <v>700</v>
      </c>
      <c r="K229" s="341">
        <f t="shared" si="77"/>
        <v>1400</v>
      </c>
      <c r="L229" s="341"/>
      <c r="M229" s="341"/>
      <c r="N229" s="18" t="s">
        <v>44</v>
      </c>
      <c r="O229" s="84">
        <v>12</v>
      </c>
      <c r="P229" s="84">
        <v>2</v>
      </c>
      <c r="Q229" s="84">
        <v>2</v>
      </c>
      <c r="R229" s="84">
        <v>5</v>
      </c>
      <c r="S229" s="84">
        <v>8</v>
      </c>
      <c r="T229" s="84">
        <v>1</v>
      </c>
      <c r="U229" s="378"/>
    </row>
    <row r="230" spans="1:21" s="1" customFormat="1" ht="16.5" customHeight="1" x14ac:dyDescent="0.2">
      <c r="B230" s="596"/>
      <c r="C230" s="597"/>
      <c r="D230" s="612"/>
      <c r="E230" s="18" t="s">
        <v>337</v>
      </c>
      <c r="F230" s="17" t="s">
        <v>283</v>
      </c>
      <c r="G230" s="17">
        <v>1</v>
      </c>
      <c r="H230" s="341">
        <v>2110</v>
      </c>
      <c r="I230" s="341">
        <f>G230*H230</f>
        <v>2110</v>
      </c>
      <c r="J230" s="341">
        <f t="shared" si="76"/>
        <v>703.33333333333337</v>
      </c>
      <c r="K230" s="341">
        <f t="shared" si="77"/>
        <v>1406.6666666666667</v>
      </c>
      <c r="L230" s="341"/>
      <c r="M230" s="341"/>
      <c r="N230" s="18" t="s">
        <v>44</v>
      </c>
      <c r="O230" s="84">
        <v>12</v>
      </c>
      <c r="P230" s="84">
        <v>2</v>
      </c>
      <c r="Q230" s="84">
        <v>3</v>
      </c>
      <c r="R230" s="84">
        <v>9</v>
      </c>
      <c r="S230" s="84">
        <v>2</v>
      </c>
      <c r="T230" s="84">
        <v>1</v>
      </c>
      <c r="U230" s="378"/>
    </row>
    <row r="231" spans="1:21" s="1" customFormat="1" ht="16.5" customHeight="1" x14ac:dyDescent="0.2">
      <c r="B231" s="592" t="s">
        <v>1298</v>
      </c>
      <c r="C231" s="593"/>
      <c r="D231" s="621">
        <f>SUMPRODUCT(I231:I236)</f>
        <v>36960</v>
      </c>
      <c r="E231" s="18" t="s">
        <v>338</v>
      </c>
      <c r="F231" s="17" t="s">
        <v>182</v>
      </c>
      <c r="G231" s="17">
        <v>60</v>
      </c>
      <c r="H231" s="341">
        <v>70</v>
      </c>
      <c r="I231" s="341">
        <f>G231*H231</f>
        <v>4200</v>
      </c>
      <c r="J231" s="341"/>
      <c r="K231" s="341">
        <f>I231</f>
        <v>4200</v>
      </c>
      <c r="L231" s="341"/>
      <c r="M231" s="341"/>
      <c r="N231" s="18" t="s">
        <v>44</v>
      </c>
      <c r="O231" s="84">
        <v>12</v>
      </c>
      <c r="P231" s="84">
        <v>2</v>
      </c>
      <c r="Q231" s="84">
        <v>2</v>
      </c>
      <c r="R231" s="84">
        <v>5</v>
      </c>
      <c r="S231" s="84">
        <v>8</v>
      </c>
      <c r="T231" s="84">
        <v>1</v>
      </c>
      <c r="U231" s="378"/>
    </row>
    <row r="232" spans="1:21" s="1" customFormat="1" ht="16.5" customHeight="1" x14ac:dyDescent="0.2">
      <c r="B232" s="594"/>
      <c r="C232" s="595"/>
      <c r="D232" s="611"/>
      <c r="E232" s="18" t="s">
        <v>340</v>
      </c>
      <c r="F232" s="61" t="s">
        <v>175</v>
      </c>
      <c r="G232" s="61">
        <v>60</v>
      </c>
      <c r="H232" s="341">
        <v>6</v>
      </c>
      <c r="I232" s="341">
        <f>G232*H232</f>
        <v>360</v>
      </c>
      <c r="J232" s="341"/>
      <c r="K232" s="341">
        <f t="shared" ref="K232:K238" si="79">I232</f>
        <v>360</v>
      </c>
      <c r="L232" s="341"/>
      <c r="M232" s="341"/>
      <c r="N232" s="18" t="s">
        <v>44</v>
      </c>
      <c r="O232" s="84">
        <v>12</v>
      </c>
      <c r="P232" s="84">
        <v>2</v>
      </c>
      <c r="Q232" s="84">
        <v>3</v>
      </c>
      <c r="R232" s="84">
        <v>9</v>
      </c>
      <c r="S232" s="84">
        <v>2</v>
      </c>
      <c r="T232" s="84">
        <v>1</v>
      </c>
      <c r="U232" s="378"/>
    </row>
    <row r="233" spans="1:21" s="1" customFormat="1" ht="16.5" customHeight="1" x14ac:dyDescent="0.2">
      <c r="B233" s="594"/>
      <c r="C233" s="595"/>
      <c r="D233" s="611"/>
      <c r="E233" s="18" t="s">
        <v>341</v>
      </c>
      <c r="F233" s="61" t="s">
        <v>210</v>
      </c>
      <c r="G233" s="61">
        <v>60</v>
      </c>
      <c r="H233" s="341">
        <v>5</v>
      </c>
      <c r="I233" s="341">
        <f>G233*H233</f>
        <v>300</v>
      </c>
      <c r="J233" s="341"/>
      <c r="K233" s="341">
        <f t="shared" si="79"/>
        <v>300</v>
      </c>
      <c r="L233" s="341"/>
      <c r="M233" s="341"/>
      <c r="N233" s="18" t="s">
        <v>44</v>
      </c>
      <c r="O233" s="84">
        <v>12</v>
      </c>
      <c r="P233" s="84">
        <v>2</v>
      </c>
      <c r="Q233" s="84">
        <v>3</v>
      </c>
      <c r="R233" s="84">
        <v>9</v>
      </c>
      <c r="S233" s="84">
        <v>2</v>
      </c>
      <c r="T233" s="84">
        <v>1</v>
      </c>
      <c r="U233" s="378"/>
    </row>
    <row r="234" spans="1:21" s="1" customFormat="1" ht="16.5" customHeight="1" x14ac:dyDescent="0.2">
      <c r="B234" s="594"/>
      <c r="C234" s="595"/>
      <c r="D234" s="611"/>
      <c r="E234" s="18" t="s">
        <v>342</v>
      </c>
      <c r="F234" s="61" t="s">
        <v>233</v>
      </c>
      <c r="G234" s="61">
        <v>60</v>
      </c>
      <c r="H234" s="341">
        <v>500</v>
      </c>
      <c r="I234" s="341">
        <f t="shared" ref="I234:I235" si="80">+G234*H234</f>
        <v>30000</v>
      </c>
      <c r="J234" s="341"/>
      <c r="K234" s="341">
        <f t="shared" si="79"/>
        <v>30000</v>
      </c>
      <c r="L234" s="341"/>
      <c r="M234" s="341"/>
      <c r="N234" s="18" t="s">
        <v>44</v>
      </c>
      <c r="O234" s="36">
        <v>12</v>
      </c>
      <c r="P234" s="36">
        <v>2</v>
      </c>
      <c r="Q234" s="36">
        <v>3</v>
      </c>
      <c r="R234" s="36">
        <v>1</v>
      </c>
      <c r="S234" s="36">
        <v>1</v>
      </c>
      <c r="T234" s="36">
        <v>1</v>
      </c>
      <c r="U234" s="378"/>
    </row>
    <row r="235" spans="1:21" s="1" customFormat="1" ht="16.5" customHeight="1" x14ac:dyDescent="0.2">
      <c r="B235" s="594"/>
      <c r="C235" s="595"/>
      <c r="D235" s="611"/>
      <c r="E235" s="18" t="s">
        <v>343</v>
      </c>
      <c r="F235" s="61" t="s">
        <v>128</v>
      </c>
      <c r="G235" s="61">
        <v>0</v>
      </c>
      <c r="H235" s="341">
        <v>0</v>
      </c>
      <c r="I235" s="341">
        <f t="shared" si="80"/>
        <v>0</v>
      </c>
      <c r="J235" s="341"/>
      <c r="K235" s="341">
        <f t="shared" si="79"/>
        <v>0</v>
      </c>
      <c r="L235" s="341"/>
      <c r="M235" s="341"/>
      <c r="N235" s="18" t="s">
        <v>44</v>
      </c>
      <c r="O235" s="84">
        <v>12</v>
      </c>
      <c r="P235" s="84">
        <v>2</v>
      </c>
      <c r="Q235" s="84">
        <v>2</v>
      </c>
      <c r="R235" s="84">
        <v>2</v>
      </c>
      <c r="S235" s="84">
        <v>2</v>
      </c>
      <c r="T235" s="84">
        <v>1</v>
      </c>
      <c r="U235" s="378"/>
    </row>
    <row r="236" spans="1:21" s="1" customFormat="1" ht="18.75" customHeight="1" x14ac:dyDescent="0.2">
      <c r="B236" s="594"/>
      <c r="C236" s="595"/>
      <c r="D236" s="612"/>
      <c r="E236" s="18" t="s">
        <v>344</v>
      </c>
      <c r="F236" s="17" t="s">
        <v>184</v>
      </c>
      <c r="G236" s="17">
        <v>6</v>
      </c>
      <c r="H236" s="341">
        <v>350</v>
      </c>
      <c r="I236" s="341">
        <f>G236*H236</f>
        <v>2100</v>
      </c>
      <c r="J236" s="341"/>
      <c r="K236" s="341">
        <f t="shared" si="79"/>
        <v>2100</v>
      </c>
      <c r="L236" s="341"/>
      <c r="M236" s="341"/>
      <c r="N236" s="18" t="s">
        <v>44</v>
      </c>
      <c r="O236" s="84">
        <v>12</v>
      </c>
      <c r="P236" s="84">
        <v>2</v>
      </c>
      <c r="Q236" s="84">
        <v>2</v>
      </c>
      <c r="R236" s="84">
        <v>5</v>
      </c>
      <c r="S236" s="84">
        <v>8</v>
      </c>
      <c r="T236" s="84">
        <v>1</v>
      </c>
      <c r="U236" s="378"/>
    </row>
    <row r="237" spans="1:21" ht="15" customHeight="1" x14ac:dyDescent="0.2">
      <c r="A237" s="1"/>
      <c r="B237" s="588" t="s">
        <v>1299</v>
      </c>
      <c r="C237" s="588"/>
      <c r="D237" s="621">
        <f>SUMPRODUCT(I237:I238)</f>
        <v>325000</v>
      </c>
      <c r="E237" s="18" t="s">
        <v>345</v>
      </c>
      <c r="F237" s="61" t="s">
        <v>346</v>
      </c>
      <c r="G237" s="61">
        <v>1</v>
      </c>
      <c r="H237" s="341">
        <v>250000</v>
      </c>
      <c r="I237" s="341">
        <f>G237*H237</f>
        <v>250000</v>
      </c>
      <c r="J237" s="341"/>
      <c r="K237" s="341">
        <f t="shared" si="79"/>
        <v>250000</v>
      </c>
      <c r="L237" s="341"/>
      <c r="M237" s="341"/>
      <c r="N237" s="18" t="s">
        <v>44</v>
      </c>
      <c r="O237" s="84">
        <v>12</v>
      </c>
      <c r="P237" s="84">
        <v>2</v>
      </c>
      <c r="Q237" s="84">
        <v>2</v>
      </c>
      <c r="R237" s="84">
        <v>8</v>
      </c>
      <c r="S237" s="84">
        <v>7</v>
      </c>
      <c r="T237" s="84">
        <v>6</v>
      </c>
    </row>
    <row r="238" spans="1:21" ht="32.25" customHeight="1" x14ac:dyDescent="0.2">
      <c r="A238" s="1"/>
      <c r="B238" s="588"/>
      <c r="C238" s="588"/>
      <c r="D238" s="612"/>
      <c r="E238" s="18" t="s">
        <v>347</v>
      </c>
      <c r="F238" s="61" t="s">
        <v>348</v>
      </c>
      <c r="G238" s="61">
        <v>250</v>
      </c>
      <c r="H238" s="341">
        <v>300</v>
      </c>
      <c r="I238" s="341">
        <f>G238*H238</f>
        <v>75000</v>
      </c>
      <c r="J238" s="341"/>
      <c r="K238" s="341">
        <f t="shared" si="79"/>
        <v>75000</v>
      </c>
      <c r="L238" s="341"/>
      <c r="M238" s="341"/>
      <c r="N238" s="18" t="s">
        <v>44</v>
      </c>
      <c r="O238" s="36">
        <v>12</v>
      </c>
      <c r="P238" s="36">
        <v>2</v>
      </c>
      <c r="Q238" s="36">
        <v>2</v>
      </c>
      <c r="R238" s="36">
        <v>2</v>
      </c>
      <c r="S238" s="36">
        <v>2</v>
      </c>
      <c r="T238" s="36">
        <v>1</v>
      </c>
    </row>
    <row r="239" spans="1:21" ht="29.25" customHeight="1" x14ac:dyDescent="0.2">
      <c r="B239" s="652" t="s">
        <v>1300</v>
      </c>
      <c r="C239" s="653"/>
      <c r="D239" s="568">
        <f>SUMPRODUCT(I239:I246)</f>
        <v>478100</v>
      </c>
      <c r="E239" s="352" t="s">
        <v>349</v>
      </c>
      <c r="F239" s="17" t="s">
        <v>164</v>
      </c>
      <c r="G239" s="18">
        <v>10</v>
      </c>
      <c r="H239" s="341">
        <v>15000</v>
      </c>
      <c r="I239" s="341">
        <f>G239*H239</f>
        <v>150000</v>
      </c>
      <c r="J239" s="341">
        <f>I239/4</f>
        <v>37500</v>
      </c>
      <c r="K239" s="341">
        <f>I239/4</f>
        <v>37500</v>
      </c>
      <c r="L239" s="341">
        <f>I239/4</f>
        <v>37500</v>
      </c>
      <c r="M239" s="341">
        <f>I239/4</f>
        <v>37500</v>
      </c>
      <c r="N239" s="18" t="s">
        <v>44</v>
      </c>
      <c r="O239" s="18">
        <v>12</v>
      </c>
      <c r="P239" s="18">
        <v>2</v>
      </c>
      <c r="Q239" s="18">
        <v>2</v>
      </c>
      <c r="R239" s="18">
        <v>8</v>
      </c>
      <c r="S239" s="18">
        <v>7</v>
      </c>
      <c r="T239" s="18">
        <v>6</v>
      </c>
    </row>
    <row r="240" spans="1:21" ht="27" customHeight="1" x14ac:dyDescent="0.2">
      <c r="B240" s="654"/>
      <c r="C240" s="655"/>
      <c r="D240" s="586"/>
      <c r="E240" s="352" t="s">
        <v>350</v>
      </c>
      <c r="F240" s="18" t="s">
        <v>190</v>
      </c>
      <c r="G240" s="18">
        <v>200</v>
      </c>
      <c r="H240" s="341">
        <v>500</v>
      </c>
      <c r="I240" s="341">
        <f t="shared" ref="I240:I242" si="81">+G240*H240</f>
        <v>100000</v>
      </c>
      <c r="J240" s="341">
        <f t="shared" ref="J240:J246" si="82">I240/4</f>
        <v>25000</v>
      </c>
      <c r="K240" s="341">
        <f t="shared" ref="K240:K246" si="83">I240/4</f>
        <v>25000</v>
      </c>
      <c r="L240" s="341">
        <f t="shared" ref="L240:L246" si="84">I240/4</f>
        <v>25000</v>
      </c>
      <c r="M240" s="341">
        <f t="shared" ref="M240:M246" si="85">I240/4</f>
        <v>25000</v>
      </c>
      <c r="N240" s="18" t="s">
        <v>44</v>
      </c>
      <c r="O240" s="36">
        <v>12</v>
      </c>
      <c r="P240" s="36">
        <v>2</v>
      </c>
      <c r="Q240" s="36">
        <v>3</v>
      </c>
      <c r="R240" s="36">
        <v>1</v>
      </c>
      <c r="S240" s="36">
        <v>1</v>
      </c>
      <c r="T240" s="36">
        <v>1</v>
      </c>
    </row>
    <row r="241" spans="1:21" x14ac:dyDescent="0.2">
      <c r="B241" s="656"/>
      <c r="C241" s="655"/>
      <c r="D241" s="586"/>
      <c r="E241" s="352" t="s">
        <v>351</v>
      </c>
      <c r="F241" s="17" t="s">
        <v>131</v>
      </c>
      <c r="G241" s="18">
        <v>200</v>
      </c>
      <c r="H241" s="341">
        <v>40</v>
      </c>
      <c r="I241" s="341">
        <f t="shared" si="81"/>
        <v>8000</v>
      </c>
      <c r="J241" s="341">
        <f t="shared" si="82"/>
        <v>2000</v>
      </c>
      <c r="K241" s="341">
        <f t="shared" si="83"/>
        <v>2000</v>
      </c>
      <c r="L241" s="341">
        <f t="shared" si="84"/>
        <v>2000</v>
      </c>
      <c r="M241" s="341">
        <f t="shared" si="85"/>
        <v>2000</v>
      </c>
      <c r="N241" s="18" t="s">
        <v>44</v>
      </c>
      <c r="O241" s="36">
        <v>12</v>
      </c>
      <c r="P241" s="36">
        <v>2</v>
      </c>
      <c r="Q241" s="36">
        <v>3</v>
      </c>
      <c r="R241" s="36">
        <v>9</v>
      </c>
      <c r="S241" s="36">
        <v>2</v>
      </c>
      <c r="T241" s="36">
        <v>1</v>
      </c>
    </row>
    <row r="242" spans="1:21" x14ac:dyDescent="0.2">
      <c r="B242" s="656"/>
      <c r="C242" s="655"/>
      <c r="D242" s="586"/>
      <c r="E242" s="352" t="s">
        <v>352</v>
      </c>
      <c r="F242" s="18" t="s">
        <v>173</v>
      </c>
      <c r="G242" s="18">
        <v>200</v>
      </c>
      <c r="H242" s="341">
        <v>8</v>
      </c>
      <c r="I242" s="341">
        <f t="shared" si="81"/>
        <v>1600</v>
      </c>
      <c r="J242" s="341">
        <f t="shared" si="82"/>
        <v>400</v>
      </c>
      <c r="K242" s="341">
        <f t="shared" si="83"/>
        <v>400</v>
      </c>
      <c r="L242" s="341">
        <f t="shared" si="84"/>
        <v>400</v>
      </c>
      <c r="M242" s="341">
        <f t="shared" si="85"/>
        <v>400</v>
      </c>
      <c r="N242" s="18" t="s">
        <v>44</v>
      </c>
      <c r="O242" s="18">
        <v>12</v>
      </c>
      <c r="P242" s="18">
        <v>2</v>
      </c>
      <c r="Q242" s="18">
        <v>3</v>
      </c>
      <c r="R242" s="18">
        <v>9</v>
      </c>
      <c r="S242" s="18">
        <v>2</v>
      </c>
      <c r="T242" s="18">
        <v>1</v>
      </c>
    </row>
    <row r="243" spans="1:21" x14ac:dyDescent="0.2">
      <c r="B243" s="656"/>
      <c r="C243" s="655"/>
      <c r="D243" s="586"/>
      <c r="E243" s="352" t="s">
        <v>353</v>
      </c>
      <c r="F243" s="17" t="s">
        <v>180</v>
      </c>
      <c r="G243" s="18">
        <v>10</v>
      </c>
      <c r="H243" s="341">
        <v>10000</v>
      </c>
      <c r="I243" s="341">
        <v>160000</v>
      </c>
      <c r="J243" s="341">
        <f t="shared" si="82"/>
        <v>40000</v>
      </c>
      <c r="K243" s="341">
        <f t="shared" si="83"/>
        <v>40000</v>
      </c>
      <c r="L243" s="341">
        <f t="shared" si="84"/>
        <v>40000</v>
      </c>
      <c r="M243" s="341">
        <f t="shared" si="85"/>
        <v>40000</v>
      </c>
      <c r="N243" s="18" t="s">
        <v>44</v>
      </c>
      <c r="O243" s="18">
        <v>12</v>
      </c>
      <c r="P243" s="18">
        <v>2</v>
      </c>
      <c r="Q243" s="18">
        <v>2</v>
      </c>
      <c r="R243" s="18">
        <v>5</v>
      </c>
      <c r="S243" s="18">
        <v>8</v>
      </c>
      <c r="T243" s="18">
        <v>1</v>
      </c>
    </row>
    <row r="244" spans="1:21" x14ac:dyDescent="0.2">
      <c r="B244" s="656"/>
      <c r="C244" s="655"/>
      <c r="D244" s="586"/>
      <c r="E244" s="352" t="s">
        <v>354</v>
      </c>
      <c r="F244" s="17" t="s">
        <v>182</v>
      </c>
      <c r="G244" s="18">
        <v>200</v>
      </c>
      <c r="H244" s="341">
        <v>70</v>
      </c>
      <c r="I244" s="341">
        <f>G244*H244</f>
        <v>14000</v>
      </c>
      <c r="J244" s="341">
        <f t="shared" si="82"/>
        <v>3500</v>
      </c>
      <c r="K244" s="341">
        <f t="shared" si="83"/>
        <v>3500</v>
      </c>
      <c r="L244" s="341">
        <f t="shared" si="84"/>
        <v>3500</v>
      </c>
      <c r="M244" s="341">
        <f t="shared" si="85"/>
        <v>3500</v>
      </c>
      <c r="N244" s="18" t="s">
        <v>44</v>
      </c>
      <c r="O244" s="18">
        <v>12</v>
      </c>
      <c r="P244" s="18">
        <v>2</v>
      </c>
      <c r="Q244" s="18">
        <v>2</v>
      </c>
      <c r="R244" s="18">
        <v>5</v>
      </c>
      <c r="S244" s="18">
        <v>8</v>
      </c>
      <c r="T244" s="18">
        <v>1</v>
      </c>
    </row>
    <row r="245" spans="1:21" x14ac:dyDescent="0.2">
      <c r="B245" s="656"/>
      <c r="C245" s="655"/>
      <c r="D245" s="586"/>
      <c r="E245" s="352" t="s">
        <v>355</v>
      </c>
      <c r="F245" s="18" t="s">
        <v>184</v>
      </c>
      <c r="G245" s="18">
        <v>20</v>
      </c>
      <c r="H245" s="341">
        <v>350</v>
      </c>
      <c r="I245" s="341">
        <f>G245*H245</f>
        <v>7000</v>
      </c>
      <c r="J245" s="341">
        <f t="shared" si="82"/>
        <v>1750</v>
      </c>
      <c r="K245" s="341">
        <f t="shared" si="83"/>
        <v>1750</v>
      </c>
      <c r="L245" s="341">
        <f t="shared" si="84"/>
        <v>1750</v>
      </c>
      <c r="M245" s="341">
        <f t="shared" si="85"/>
        <v>1750</v>
      </c>
      <c r="N245" s="18" t="s">
        <v>44</v>
      </c>
      <c r="O245" s="36">
        <v>12</v>
      </c>
      <c r="P245" s="36">
        <v>2</v>
      </c>
      <c r="Q245" s="36">
        <v>2</v>
      </c>
      <c r="R245" s="36">
        <v>5</v>
      </c>
      <c r="S245" s="36">
        <v>8</v>
      </c>
      <c r="T245" s="36">
        <v>1</v>
      </c>
    </row>
    <row r="246" spans="1:21" x14ac:dyDescent="0.2">
      <c r="B246" s="657"/>
      <c r="C246" s="658"/>
      <c r="D246" s="581"/>
      <c r="E246" s="352" t="s">
        <v>356</v>
      </c>
      <c r="F246" s="17" t="s">
        <v>50</v>
      </c>
      <c r="G246" s="18">
        <v>15</v>
      </c>
      <c r="H246" s="341">
        <v>2500</v>
      </c>
      <c r="I246" s="341">
        <f t="shared" ref="I246" si="86">+G246*H246</f>
        <v>37500</v>
      </c>
      <c r="J246" s="341">
        <f t="shared" si="82"/>
        <v>9375</v>
      </c>
      <c r="K246" s="341">
        <f t="shared" si="83"/>
        <v>9375</v>
      </c>
      <c r="L246" s="341">
        <f t="shared" si="84"/>
        <v>9375</v>
      </c>
      <c r="M246" s="341">
        <f t="shared" si="85"/>
        <v>9375</v>
      </c>
      <c r="N246" s="18" t="s">
        <v>44</v>
      </c>
      <c r="O246" s="36">
        <v>12</v>
      </c>
      <c r="P246" s="36">
        <v>2</v>
      </c>
      <c r="Q246" s="36">
        <v>2</v>
      </c>
      <c r="R246" s="36">
        <v>3</v>
      </c>
      <c r="S246" s="36">
        <v>1</v>
      </c>
      <c r="T246" s="36">
        <v>1</v>
      </c>
    </row>
    <row r="247" spans="1:21" s="1" customFormat="1" ht="16.5" customHeight="1" x14ac:dyDescent="0.2">
      <c r="B247" s="27"/>
      <c r="C247" s="27"/>
      <c r="D247" s="77">
        <f>SUMPRODUCT(D187:D246)</f>
        <v>1998550</v>
      </c>
      <c r="E247" s="28"/>
      <c r="F247" s="78"/>
      <c r="G247" s="78"/>
      <c r="H247" s="77"/>
      <c r="I247" s="77">
        <f>SUM(I187:I246)</f>
        <v>1998550</v>
      </c>
      <c r="J247" s="77"/>
      <c r="K247" s="77"/>
      <c r="L247" s="77"/>
      <c r="M247" s="77"/>
      <c r="N247" s="28"/>
      <c r="O247" s="381"/>
      <c r="P247" s="381"/>
      <c r="Q247" s="381"/>
      <c r="R247" s="381"/>
      <c r="S247" s="381"/>
      <c r="T247" s="381"/>
      <c r="U247" s="378"/>
    </row>
    <row r="248" spans="1:21" s="1" customFormat="1" ht="16.5" customHeight="1" x14ac:dyDescent="0.2">
      <c r="B248" s="27"/>
      <c r="C248" s="27"/>
      <c r="D248" s="77"/>
      <c r="E248" s="28"/>
      <c r="F248" s="78"/>
      <c r="G248" s="78"/>
      <c r="H248" s="77"/>
      <c r="I248" s="77"/>
      <c r="J248" s="77"/>
      <c r="K248" s="77"/>
      <c r="L248" s="77"/>
      <c r="M248" s="77"/>
      <c r="N248" s="28"/>
      <c r="O248" s="381"/>
      <c r="P248" s="381"/>
      <c r="Q248" s="381"/>
      <c r="R248" s="381"/>
      <c r="S248" s="381"/>
      <c r="T248" s="381"/>
      <c r="U248" s="378"/>
    </row>
    <row r="249" spans="1:21" s="1" customFormat="1" ht="16.5" customHeight="1" x14ac:dyDescent="0.2">
      <c r="B249" s="27"/>
      <c r="C249" s="27"/>
      <c r="D249" s="77"/>
      <c r="E249" s="28"/>
      <c r="F249" s="78"/>
      <c r="G249" s="78"/>
      <c r="H249" s="77"/>
      <c r="I249" s="77"/>
      <c r="J249" s="77"/>
      <c r="K249" s="77"/>
      <c r="L249" s="77"/>
      <c r="M249" s="77"/>
      <c r="N249" s="28"/>
      <c r="O249" s="381"/>
      <c r="P249" s="381"/>
      <c r="Q249" s="381"/>
      <c r="R249" s="381"/>
      <c r="S249" s="381"/>
      <c r="T249" s="381"/>
      <c r="U249" s="378"/>
    </row>
    <row r="250" spans="1:21" s="1" customFormat="1" ht="16.5" customHeight="1" x14ac:dyDescent="0.2">
      <c r="B250" s="27"/>
      <c r="C250" s="27"/>
      <c r="D250" s="77"/>
      <c r="E250" s="28"/>
      <c r="F250" s="78"/>
      <c r="G250" s="78"/>
      <c r="H250" s="77"/>
      <c r="I250" s="77"/>
      <c r="J250" s="77"/>
      <c r="K250" s="77"/>
      <c r="L250" s="77"/>
      <c r="M250" s="77"/>
      <c r="N250" s="28"/>
      <c r="O250" s="381"/>
      <c r="P250" s="381"/>
      <c r="Q250" s="381"/>
      <c r="R250" s="381"/>
      <c r="S250" s="381"/>
      <c r="T250" s="381"/>
      <c r="U250" s="378"/>
    </row>
    <row r="251" spans="1:21" x14ac:dyDescent="0.2">
      <c r="A251" s="19"/>
      <c r="B251" s="28"/>
      <c r="C251" s="28"/>
      <c r="D251" s="77"/>
      <c r="E251" s="79"/>
      <c r="F251" s="382"/>
      <c r="G251" s="383"/>
      <c r="H251" s="77"/>
      <c r="I251" s="77"/>
      <c r="J251" s="77"/>
      <c r="K251" s="77"/>
      <c r="L251" s="77"/>
      <c r="M251" s="77"/>
      <c r="N251" s="80"/>
      <c r="O251" s="381"/>
      <c r="P251" s="381"/>
      <c r="Q251" s="381"/>
      <c r="R251" s="381"/>
      <c r="S251" s="381"/>
      <c r="T251" s="381"/>
    </row>
    <row r="252" spans="1:21" x14ac:dyDescent="0.2">
      <c r="B252" s="37"/>
      <c r="C252" s="37"/>
      <c r="D252" s="37"/>
      <c r="E252" s="41"/>
      <c r="F252" s="41"/>
      <c r="G252" s="41"/>
      <c r="H252" s="41"/>
      <c r="I252" s="4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</row>
    <row r="253" spans="1:21" ht="15.75" customHeight="1" thickBot="1" x14ac:dyDescent="0.25">
      <c r="B253" s="49" t="s">
        <v>5</v>
      </c>
      <c r="C253" s="49"/>
      <c r="D253" s="51"/>
      <c r="E253" s="51"/>
      <c r="F253" s="51"/>
      <c r="G253" s="51"/>
      <c r="H253" s="51"/>
      <c r="I253" s="51"/>
      <c r="J253" s="347"/>
      <c r="K253" s="347"/>
      <c r="L253" s="347"/>
      <c r="M253" s="347"/>
      <c r="N253" s="348"/>
      <c r="O253" s="347"/>
      <c r="P253" s="347"/>
      <c r="Q253" s="347"/>
      <c r="R253" s="347"/>
      <c r="S253" s="347"/>
      <c r="T253" s="347"/>
    </row>
    <row r="254" spans="1:21" ht="15.75" customHeight="1" thickTop="1" thickBot="1" x14ac:dyDescent="0.25">
      <c r="B254" s="648" t="s">
        <v>6</v>
      </c>
      <c r="C254" s="650" t="s">
        <v>7</v>
      </c>
      <c r="D254" s="517"/>
      <c r="E254" s="518"/>
      <c r="F254" s="525" t="s">
        <v>8</v>
      </c>
      <c r="G254" s="525" t="s">
        <v>9</v>
      </c>
      <c r="H254" s="525" t="s">
        <v>10</v>
      </c>
      <c r="I254" s="525" t="s">
        <v>11</v>
      </c>
      <c r="J254" s="607" t="s">
        <v>12</v>
      </c>
      <c r="K254" s="632"/>
      <c r="L254" s="632"/>
      <c r="M254" s="633"/>
      <c r="N254" s="590" t="s">
        <v>13</v>
      </c>
      <c r="O254" s="639" t="s">
        <v>14</v>
      </c>
      <c r="P254" s="517"/>
      <c r="Q254" s="517"/>
      <c r="R254" s="517"/>
      <c r="S254" s="517"/>
      <c r="T254" s="518"/>
    </row>
    <row r="255" spans="1:21" ht="15.75" customHeight="1" thickTop="1" thickBot="1" x14ac:dyDescent="0.25">
      <c r="B255" s="649"/>
      <c r="C255" s="651"/>
      <c r="D255" s="519"/>
      <c r="E255" s="520"/>
      <c r="F255" s="526"/>
      <c r="G255" s="526"/>
      <c r="H255" s="526"/>
      <c r="I255" s="526"/>
      <c r="J255" s="66" t="s">
        <v>15</v>
      </c>
      <c r="K255" s="66" t="s">
        <v>16</v>
      </c>
      <c r="L255" s="66" t="s">
        <v>17</v>
      </c>
      <c r="M255" s="66" t="s">
        <v>18</v>
      </c>
      <c r="N255" s="643"/>
      <c r="O255" s="644"/>
      <c r="P255" s="519"/>
      <c r="Q255" s="519"/>
      <c r="R255" s="519"/>
      <c r="S255" s="519"/>
      <c r="T255" s="520"/>
    </row>
    <row r="256" spans="1:21" ht="92.25" customHeight="1" thickTop="1" thickBot="1" x14ac:dyDescent="0.25">
      <c r="B256" s="81" t="s">
        <v>1330</v>
      </c>
      <c r="C256" s="645"/>
      <c r="D256" s="605"/>
      <c r="E256" s="606"/>
      <c r="F256" s="350" t="s">
        <v>291</v>
      </c>
      <c r="G256" s="350" t="s">
        <v>230</v>
      </c>
      <c r="H256" s="10">
        <v>0</v>
      </c>
      <c r="I256" s="82">
        <v>10</v>
      </c>
      <c r="J256" s="10"/>
      <c r="K256" s="10"/>
      <c r="L256" s="10"/>
      <c r="M256" s="10"/>
      <c r="N256" s="117">
        <f>SUMPRODUCT(D261:D337)</f>
        <v>1736740</v>
      </c>
      <c r="O256" s="646"/>
      <c r="P256" s="605"/>
      <c r="Q256" s="605"/>
      <c r="R256" s="605"/>
      <c r="S256" s="605"/>
      <c r="T256" s="606"/>
    </row>
    <row r="257" spans="2:20" ht="15.75" customHeight="1" thickTop="1" x14ac:dyDescent="0.2">
      <c r="B257" s="90"/>
      <c r="C257" s="90"/>
      <c r="D257" s="51"/>
      <c r="E257" s="51"/>
      <c r="F257" s="51"/>
      <c r="G257" s="51"/>
      <c r="H257" s="51"/>
      <c r="I257" s="51"/>
      <c r="J257" s="347"/>
      <c r="K257" s="347"/>
      <c r="L257" s="347"/>
      <c r="M257" s="347"/>
      <c r="N257" s="348"/>
      <c r="O257" s="347"/>
      <c r="P257" s="347"/>
      <c r="Q257" s="347"/>
      <c r="R257" s="347"/>
      <c r="S257" s="347"/>
      <c r="T257" s="347"/>
    </row>
    <row r="258" spans="2:20" ht="15.75" customHeight="1" thickBot="1" x14ac:dyDescent="0.25">
      <c r="B258" s="647" t="s">
        <v>23</v>
      </c>
      <c r="C258" s="647"/>
      <c r="D258" s="51"/>
      <c r="E258" s="51"/>
      <c r="F258" s="51"/>
      <c r="G258" s="51"/>
      <c r="H258" s="51"/>
      <c r="I258" s="51"/>
      <c r="J258" s="91"/>
      <c r="K258" s="83"/>
      <c r="L258" s="83"/>
      <c r="M258" s="83"/>
      <c r="N258" s="83"/>
      <c r="O258" s="384"/>
      <c r="P258" s="384"/>
      <c r="Q258" s="384"/>
      <c r="R258" s="384"/>
      <c r="S258" s="384"/>
      <c r="T258" s="384"/>
    </row>
    <row r="259" spans="2:20" ht="15.75" customHeight="1" thickTop="1" thickBot="1" x14ac:dyDescent="0.25">
      <c r="B259" s="639" t="s">
        <v>24</v>
      </c>
      <c r="C259" s="518"/>
      <c r="D259" s="525" t="s">
        <v>25</v>
      </c>
      <c r="E259" s="525"/>
      <c r="F259" s="607" t="s">
        <v>26</v>
      </c>
      <c r="G259" s="632"/>
      <c r="H259" s="632"/>
      <c r="I259" s="633"/>
      <c r="J259" s="607" t="s">
        <v>27</v>
      </c>
      <c r="K259" s="632"/>
      <c r="L259" s="632"/>
      <c r="M259" s="633"/>
      <c r="N259" s="590" t="s">
        <v>28</v>
      </c>
      <c r="O259" s="607" t="s">
        <v>29</v>
      </c>
      <c r="P259" s="632"/>
      <c r="Q259" s="632"/>
      <c r="R259" s="632"/>
      <c r="S259" s="632"/>
      <c r="T259" s="633"/>
    </row>
    <row r="260" spans="2:20" ht="24.75" customHeight="1" thickTop="1" thickBot="1" x14ac:dyDescent="0.25">
      <c r="B260" s="640"/>
      <c r="C260" s="641"/>
      <c r="D260" s="642"/>
      <c r="E260" s="642"/>
      <c r="F260" s="68" t="s">
        <v>30</v>
      </c>
      <c r="G260" s="53" t="s">
        <v>31</v>
      </c>
      <c r="H260" s="54" t="s">
        <v>32</v>
      </c>
      <c r="I260" s="54" t="s">
        <v>33</v>
      </c>
      <c r="J260" s="68" t="s">
        <v>15</v>
      </c>
      <c r="K260" s="69" t="s">
        <v>16</v>
      </c>
      <c r="L260" s="69" t="s">
        <v>17</v>
      </c>
      <c r="M260" s="69" t="s">
        <v>18</v>
      </c>
      <c r="N260" s="643"/>
      <c r="O260" s="70" t="s">
        <v>34</v>
      </c>
      <c r="P260" s="70" t="s">
        <v>35</v>
      </c>
      <c r="Q260" s="70" t="s">
        <v>36</v>
      </c>
      <c r="R260" s="70" t="s">
        <v>37</v>
      </c>
      <c r="S260" s="70" t="s">
        <v>38</v>
      </c>
      <c r="T260" s="70" t="s">
        <v>39</v>
      </c>
    </row>
    <row r="261" spans="2:20" ht="14.25" customHeight="1" thickTop="1" x14ac:dyDescent="0.2">
      <c r="B261" s="624" t="s">
        <v>358</v>
      </c>
      <c r="C261" s="625"/>
      <c r="D261" s="634">
        <f>SUMPRODUCT(I261:I267)</f>
        <v>128700</v>
      </c>
      <c r="E261" s="61" t="s">
        <v>359</v>
      </c>
      <c r="F261" s="61" t="s">
        <v>50</v>
      </c>
      <c r="G261" s="17">
        <v>5</v>
      </c>
      <c r="H261" s="341">
        <v>1500</v>
      </c>
      <c r="I261" s="341">
        <f>+G261*H261</f>
        <v>7500</v>
      </c>
      <c r="J261" s="341">
        <f>I261/4</f>
        <v>1875</v>
      </c>
      <c r="K261" s="341">
        <f>I261/4</f>
        <v>1875</v>
      </c>
      <c r="L261" s="341">
        <f>I261/4</f>
        <v>1875</v>
      </c>
      <c r="M261" s="341">
        <f>I261/4</f>
        <v>1875</v>
      </c>
      <c r="N261" s="84" t="s">
        <v>44</v>
      </c>
      <c r="O261" s="84">
        <v>12</v>
      </c>
      <c r="P261" s="84">
        <v>2</v>
      </c>
      <c r="Q261" s="84">
        <v>2</v>
      </c>
      <c r="R261" s="84">
        <v>3</v>
      </c>
      <c r="S261" s="84">
        <v>1</v>
      </c>
      <c r="T261" s="61">
        <v>1</v>
      </c>
    </row>
    <row r="262" spans="2:20" x14ac:dyDescent="0.2">
      <c r="B262" s="617"/>
      <c r="C262" s="618"/>
      <c r="D262" s="611"/>
      <c r="E262" s="17" t="s">
        <v>360</v>
      </c>
      <c r="F262" s="17" t="s">
        <v>186</v>
      </c>
      <c r="G262" s="17">
        <f>6*25</f>
        <v>150</v>
      </c>
      <c r="H262" s="341">
        <v>250</v>
      </c>
      <c r="I262" s="341">
        <f t="shared" ref="I262:I264" si="87">+H262*G262</f>
        <v>37500</v>
      </c>
      <c r="J262" s="341">
        <f>I262/4</f>
        <v>9375</v>
      </c>
      <c r="K262" s="341">
        <f>I262/4</f>
        <v>9375</v>
      </c>
      <c r="L262" s="341">
        <f>I262/4</f>
        <v>9375</v>
      </c>
      <c r="M262" s="341">
        <f>I262/4</f>
        <v>9375</v>
      </c>
      <c r="N262" s="84" t="s">
        <v>44</v>
      </c>
      <c r="O262" s="84">
        <v>12</v>
      </c>
      <c r="P262" s="84">
        <v>2</v>
      </c>
      <c r="Q262" s="84">
        <v>3</v>
      </c>
      <c r="R262" s="84">
        <v>1</v>
      </c>
      <c r="S262" s="84">
        <v>1</v>
      </c>
      <c r="T262" s="61">
        <v>1</v>
      </c>
    </row>
    <row r="263" spans="2:20" x14ac:dyDescent="0.2">
      <c r="B263" s="617"/>
      <c r="C263" s="618"/>
      <c r="D263" s="611"/>
      <c r="E263" s="61" t="s">
        <v>361</v>
      </c>
      <c r="F263" s="17" t="s">
        <v>190</v>
      </c>
      <c r="G263" s="17">
        <f>6*25</f>
        <v>150</v>
      </c>
      <c r="H263" s="341">
        <v>500</v>
      </c>
      <c r="I263" s="341">
        <f>G263*H263</f>
        <v>75000</v>
      </c>
      <c r="J263" s="341">
        <f>I263/6*1</f>
        <v>12500</v>
      </c>
      <c r="K263" s="341">
        <f>I263/6*2</f>
        <v>25000</v>
      </c>
      <c r="L263" s="341">
        <f>I263/6*2</f>
        <v>25000</v>
      </c>
      <c r="M263" s="341">
        <f>I263/6*1</f>
        <v>12500</v>
      </c>
      <c r="N263" s="84" t="s">
        <v>44</v>
      </c>
      <c r="O263" s="84">
        <v>12</v>
      </c>
      <c r="P263" s="84">
        <v>2</v>
      </c>
      <c r="Q263" s="84">
        <v>3</v>
      </c>
      <c r="R263" s="84">
        <v>1</v>
      </c>
      <c r="S263" s="84">
        <v>1</v>
      </c>
      <c r="T263" s="61">
        <v>1</v>
      </c>
    </row>
    <row r="264" spans="2:20" ht="16.5" customHeight="1" x14ac:dyDescent="0.2">
      <c r="B264" s="617"/>
      <c r="C264" s="618"/>
      <c r="D264" s="611"/>
      <c r="E264" s="17" t="s">
        <v>362</v>
      </c>
      <c r="F264" s="17" t="s">
        <v>210</v>
      </c>
      <c r="G264" s="17">
        <v>150</v>
      </c>
      <c r="H264" s="341">
        <v>5</v>
      </c>
      <c r="I264" s="341">
        <f t="shared" si="87"/>
        <v>750</v>
      </c>
      <c r="J264" s="341">
        <f>I264/6*1</f>
        <v>125</v>
      </c>
      <c r="K264" s="341">
        <f>I264/6*2</f>
        <v>250</v>
      </c>
      <c r="L264" s="341">
        <f>I264/6*2</f>
        <v>250</v>
      </c>
      <c r="M264" s="341">
        <f>I264/6*1</f>
        <v>125</v>
      </c>
      <c r="N264" s="84" t="s">
        <v>44</v>
      </c>
      <c r="O264" s="84">
        <v>12</v>
      </c>
      <c r="P264" s="84">
        <v>2</v>
      </c>
      <c r="Q264" s="84">
        <v>3</v>
      </c>
      <c r="R264" s="84">
        <v>9</v>
      </c>
      <c r="S264" s="84">
        <v>2</v>
      </c>
      <c r="T264" s="17">
        <v>1</v>
      </c>
    </row>
    <row r="265" spans="2:20" x14ac:dyDescent="0.2">
      <c r="B265" s="617"/>
      <c r="C265" s="618"/>
      <c r="D265" s="611"/>
      <c r="E265" s="61" t="s">
        <v>363</v>
      </c>
      <c r="F265" s="61" t="s">
        <v>124</v>
      </c>
      <c r="G265" s="17">
        <v>150</v>
      </c>
      <c r="H265" s="341">
        <v>5</v>
      </c>
      <c r="I265" s="341">
        <f>+G265*H265</f>
        <v>750</v>
      </c>
      <c r="J265" s="341">
        <f>I265/4</f>
        <v>187.5</v>
      </c>
      <c r="K265" s="341">
        <f>I265/4</f>
        <v>187.5</v>
      </c>
      <c r="L265" s="341">
        <f>I265/4</f>
        <v>187.5</v>
      </c>
      <c r="M265" s="341">
        <f>I265/4</f>
        <v>187.5</v>
      </c>
      <c r="N265" s="84" t="s">
        <v>44</v>
      </c>
      <c r="O265" s="84">
        <v>12</v>
      </c>
      <c r="P265" s="84">
        <v>2</v>
      </c>
      <c r="Q265" s="84">
        <v>2</v>
      </c>
      <c r="R265" s="84">
        <v>2</v>
      </c>
      <c r="S265" s="84">
        <v>2</v>
      </c>
      <c r="T265" s="61">
        <v>1</v>
      </c>
    </row>
    <row r="266" spans="2:20" x14ac:dyDescent="0.2">
      <c r="B266" s="617"/>
      <c r="C266" s="618"/>
      <c r="D266" s="611"/>
      <c r="E266" s="17" t="s">
        <v>364</v>
      </c>
      <c r="F266" s="61" t="s">
        <v>173</v>
      </c>
      <c r="G266" s="17">
        <v>150</v>
      </c>
      <c r="H266" s="341">
        <v>8</v>
      </c>
      <c r="I266" s="341">
        <f>+G266*H266</f>
        <v>1200</v>
      </c>
      <c r="J266" s="341">
        <f>I266/4</f>
        <v>300</v>
      </c>
      <c r="K266" s="341">
        <f>I266/4</f>
        <v>300</v>
      </c>
      <c r="L266" s="341">
        <f>I266/4</f>
        <v>300</v>
      </c>
      <c r="M266" s="341">
        <f>I266/4</f>
        <v>300</v>
      </c>
      <c r="N266" s="84" t="s">
        <v>44</v>
      </c>
      <c r="O266" s="84">
        <v>12</v>
      </c>
      <c r="P266" s="84">
        <v>2</v>
      </c>
      <c r="Q266" s="84">
        <v>3</v>
      </c>
      <c r="R266" s="84">
        <v>9</v>
      </c>
      <c r="S266" s="84">
        <v>2</v>
      </c>
      <c r="T266" s="61">
        <v>1</v>
      </c>
    </row>
    <row r="267" spans="2:20" x14ac:dyDescent="0.2">
      <c r="B267" s="617"/>
      <c r="C267" s="618"/>
      <c r="D267" s="611"/>
      <c r="E267" s="61" t="s">
        <v>365</v>
      </c>
      <c r="F267" s="61" t="s">
        <v>131</v>
      </c>
      <c r="G267" s="17">
        <v>150</v>
      </c>
      <c r="H267" s="341">
        <v>40</v>
      </c>
      <c r="I267" s="341">
        <f>+G267*H267</f>
        <v>6000</v>
      </c>
      <c r="J267" s="341">
        <f>I267/4</f>
        <v>1500</v>
      </c>
      <c r="K267" s="341">
        <f>I267/4</f>
        <v>1500</v>
      </c>
      <c r="L267" s="341">
        <f>I267/4</f>
        <v>1500</v>
      </c>
      <c r="M267" s="341">
        <f>I267/4</f>
        <v>1500</v>
      </c>
      <c r="N267" s="84" t="s">
        <v>44</v>
      </c>
      <c r="O267" s="84">
        <v>12</v>
      </c>
      <c r="P267" s="84">
        <v>2</v>
      </c>
      <c r="Q267" s="84">
        <v>3</v>
      </c>
      <c r="R267" s="84">
        <v>9</v>
      </c>
      <c r="S267" s="84">
        <v>2</v>
      </c>
      <c r="T267" s="61">
        <v>1</v>
      </c>
    </row>
    <row r="268" spans="2:20" x14ac:dyDescent="0.2">
      <c r="B268" s="624" t="s">
        <v>366</v>
      </c>
      <c r="C268" s="625"/>
      <c r="D268" s="628">
        <f>SUM(I268:I282)</f>
        <v>111415</v>
      </c>
      <c r="E268" s="61" t="s">
        <v>367</v>
      </c>
      <c r="F268" s="61" t="s">
        <v>50</v>
      </c>
      <c r="G268" s="32">
        <v>2</v>
      </c>
      <c r="H268" s="380">
        <v>5000</v>
      </c>
      <c r="I268" s="380">
        <f t="shared" ref="I268:I282" si="88">+G268*H268</f>
        <v>10000</v>
      </c>
      <c r="J268" s="380"/>
      <c r="K268" s="380"/>
      <c r="L268" s="380">
        <f>I268</f>
        <v>10000</v>
      </c>
      <c r="M268" s="341"/>
      <c r="N268" s="84" t="s">
        <v>44</v>
      </c>
      <c r="O268" s="84">
        <v>12</v>
      </c>
      <c r="P268" s="84">
        <v>2</v>
      </c>
      <c r="Q268" s="84">
        <v>2</v>
      </c>
      <c r="R268" s="84">
        <v>3</v>
      </c>
      <c r="S268" s="84">
        <v>1</v>
      </c>
      <c r="T268" s="61">
        <v>1</v>
      </c>
    </row>
    <row r="269" spans="2:20" ht="22.5" customHeight="1" x14ac:dyDescent="0.2">
      <c r="B269" s="617"/>
      <c r="C269" s="618"/>
      <c r="D269" s="611"/>
      <c r="E269" s="61" t="s">
        <v>368</v>
      </c>
      <c r="F269" s="61" t="s">
        <v>173</v>
      </c>
      <c r="G269" s="32">
        <v>20</v>
      </c>
      <c r="H269" s="380">
        <v>8</v>
      </c>
      <c r="I269" s="380">
        <f>G269*H269</f>
        <v>160</v>
      </c>
      <c r="J269" s="341"/>
      <c r="K269" s="341"/>
      <c r="L269" s="341">
        <f t="shared" ref="L269:L282" si="89">I269</f>
        <v>160</v>
      </c>
      <c r="M269" s="341"/>
      <c r="N269" s="84" t="s">
        <v>44</v>
      </c>
      <c r="O269" s="84">
        <v>12</v>
      </c>
      <c r="P269" s="84">
        <v>2</v>
      </c>
      <c r="Q269" s="84">
        <v>3</v>
      </c>
      <c r="R269" s="84">
        <v>9</v>
      </c>
      <c r="S269" s="84">
        <v>2</v>
      </c>
      <c r="T269" s="61">
        <v>1</v>
      </c>
    </row>
    <row r="270" spans="2:20" ht="15" customHeight="1" x14ac:dyDescent="0.2">
      <c r="B270" s="617"/>
      <c r="C270" s="618"/>
      <c r="D270" s="611"/>
      <c r="E270" s="61" t="s">
        <v>369</v>
      </c>
      <c r="F270" s="61" t="s">
        <v>210</v>
      </c>
      <c r="G270" s="32">
        <v>20</v>
      </c>
      <c r="H270" s="341">
        <v>5</v>
      </c>
      <c r="I270" s="341">
        <f t="shared" si="88"/>
        <v>100</v>
      </c>
      <c r="J270" s="341"/>
      <c r="K270" s="341"/>
      <c r="L270" s="341">
        <f t="shared" si="89"/>
        <v>100</v>
      </c>
      <c r="M270" s="341"/>
      <c r="N270" s="84" t="s">
        <v>44</v>
      </c>
      <c r="O270" s="84">
        <v>12</v>
      </c>
      <c r="P270" s="84">
        <v>2</v>
      </c>
      <c r="Q270" s="84">
        <v>2</v>
      </c>
      <c r="R270" s="84">
        <v>2</v>
      </c>
      <c r="S270" s="84">
        <v>2</v>
      </c>
      <c r="T270" s="61">
        <v>1</v>
      </c>
    </row>
    <row r="271" spans="2:20" ht="15" customHeight="1" x14ac:dyDescent="0.2">
      <c r="B271" s="617"/>
      <c r="C271" s="618"/>
      <c r="D271" s="611"/>
      <c r="E271" s="61" t="s">
        <v>370</v>
      </c>
      <c r="F271" s="17" t="s">
        <v>131</v>
      </c>
      <c r="G271" s="32">
        <v>20</v>
      </c>
      <c r="H271" s="341">
        <v>40</v>
      </c>
      <c r="I271" s="341">
        <f t="shared" si="88"/>
        <v>800</v>
      </c>
      <c r="J271" s="341"/>
      <c r="K271" s="341"/>
      <c r="L271" s="341">
        <f t="shared" si="89"/>
        <v>800</v>
      </c>
      <c r="M271" s="341"/>
      <c r="N271" s="84" t="s">
        <v>44</v>
      </c>
      <c r="O271" s="84">
        <v>12</v>
      </c>
      <c r="P271" s="84">
        <v>2</v>
      </c>
      <c r="Q271" s="84">
        <v>3</v>
      </c>
      <c r="R271" s="84">
        <v>9</v>
      </c>
      <c r="S271" s="84">
        <v>2</v>
      </c>
      <c r="T271" s="17">
        <v>1</v>
      </c>
    </row>
    <row r="272" spans="2:20" ht="15" customHeight="1" x14ac:dyDescent="0.2">
      <c r="B272" s="617"/>
      <c r="C272" s="618"/>
      <c r="D272" s="611"/>
      <c r="E272" s="61" t="s">
        <v>371</v>
      </c>
      <c r="F272" s="17" t="s">
        <v>207</v>
      </c>
      <c r="G272" s="32">
        <v>5</v>
      </c>
      <c r="H272" s="365">
        <v>25</v>
      </c>
      <c r="I272" s="341">
        <f t="shared" si="88"/>
        <v>125</v>
      </c>
      <c r="J272" s="341"/>
      <c r="K272" s="341"/>
      <c r="L272" s="341">
        <f t="shared" si="89"/>
        <v>125</v>
      </c>
      <c r="M272" s="341"/>
      <c r="N272" s="84" t="s">
        <v>44</v>
      </c>
      <c r="O272" s="84">
        <v>12</v>
      </c>
      <c r="P272" s="84">
        <v>2</v>
      </c>
      <c r="Q272" s="84">
        <v>3</v>
      </c>
      <c r="R272" s="84">
        <v>9</v>
      </c>
      <c r="S272" s="84">
        <v>2</v>
      </c>
      <c r="T272" s="17">
        <v>1</v>
      </c>
    </row>
    <row r="273" spans="2:20" ht="15" customHeight="1" x14ac:dyDescent="0.2">
      <c r="B273" s="617"/>
      <c r="C273" s="618"/>
      <c r="D273" s="611"/>
      <c r="E273" s="61" t="s">
        <v>372</v>
      </c>
      <c r="F273" s="61" t="s">
        <v>188</v>
      </c>
      <c r="G273" s="32">
        <v>25</v>
      </c>
      <c r="H273" s="365">
        <v>400</v>
      </c>
      <c r="I273" s="341">
        <f t="shared" si="88"/>
        <v>10000</v>
      </c>
      <c r="J273" s="341"/>
      <c r="K273" s="341"/>
      <c r="L273" s="341">
        <f t="shared" si="89"/>
        <v>10000</v>
      </c>
      <c r="M273" s="341"/>
      <c r="N273" s="84" t="s">
        <v>44</v>
      </c>
      <c r="O273" s="84">
        <v>12</v>
      </c>
      <c r="P273" s="84">
        <v>2</v>
      </c>
      <c r="Q273" s="84">
        <v>3</v>
      </c>
      <c r="R273" s="84">
        <v>1</v>
      </c>
      <c r="S273" s="84">
        <v>1</v>
      </c>
      <c r="T273" s="61">
        <v>1</v>
      </c>
    </row>
    <row r="274" spans="2:20" ht="15" customHeight="1" x14ac:dyDescent="0.2">
      <c r="B274" s="617"/>
      <c r="C274" s="618"/>
      <c r="D274" s="611"/>
      <c r="E274" s="61" t="s">
        <v>373</v>
      </c>
      <c r="F274" s="61" t="s">
        <v>233</v>
      </c>
      <c r="G274" s="32">
        <v>25</v>
      </c>
      <c r="H274" s="365">
        <v>500</v>
      </c>
      <c r="I274" s="341">
        <f t="shared" si="88"/>
        <v>12500</v>
      </c>
      <c r="J274" s="341"/>
      <c r="K274" s="341"/>
      <c r="L274" s="341">
        <f t="shared" si="89"/>
        <v>12500</v>
      </c>
      <c r="M274" s="341"/>
      <c r="N274" s="84" t="s">
        <v>44</v>
      </c>
      <c r="O274" s="84">
        <v>12</v>
      </c>
      <c r="P274" s="84">
        <v>2</v>
      </c>
      <c r="Q274" s="84">
        <v>3</v>
      </c>
      <c r="R274" s="84">
        <v>1</v>
      </c>
      <c r="S274" s="84">
        <v>1</v>
      </c>
      <c r="T274" s="61">
        <v>1</v>
      </c>
    </row>
    <row r="275" spans="2:20" ht="25.5" x14ac:dyDescent="0.2">
      <c r="B275" s="617"/>
      <c r="C275" s="618"/>
      <c r="D275" s="611"/>
      <c r="E275" s="61" t="s">
        <v>374</v>
      </c>
      <c r="F275" s="61" t="s">
        <v>375</v>
      </c>
      <c r="G275" s="32">
        <v>0</v>
      </c>
      <c r="H275" s="379">
        <v>200000</v>
      </c>
      <c r="I275" s="380">
        <f t="shared" si="88"/>
        <v>0</v>
      </c>
      <c r="J275" s="341"/>
      <c r="K275" s="341"/>
      <c r="L275" s="341">
        <f t="shared" si="89"/>
        <v>0</v>
      </c>
      <c r="M275" s="341"/>
      <c r="N275" s="84" t="s">
        <v>44</v>
      </c>
      <c r="O275" s="84">
        <v>12</v>
      </c>
      <c r="P275" s="84">
        <v>2</v>
      </c>
      <c r="Q275" s="84">
        <v>2</v>
      </c>
      <c r="R275" s="84">
        <v>4</v>
      </c>
      <c r="S275" s="84">
        <v>1</v>
      </c>
      <c r="T275" s="61">
        <v>1</v>
      </c>
    </row>
    <row r="276" spans="2:20" ht="15" customHeight="1" x14ac:dyDescent="0.2">
      <c r="B276" s="617"/>
      <c r="C276" s="618"/>
      <c r="D276" s="611"/>
      <c r="E276" s="61" t="s">
        <v>376</v>
      </c>
      <c r="F276" s="17" t="s">
        <v>283</v>
      </c>
      <c r="G276" s="32">
        <v>1</v>
      </c>
      <c r="H276" s="365">
        <v>2110</v>
      </c>
      <c r="I276" s="341">
        <f t="shared" si="88"/>
        <v>2110</v>
      </c>
      <c r="J276" s="341"/>
      <c r="K276" s="341"/>
      <c r="L276" s="341">
        <f t="shared" si="89"/>
        <v>2110</v>
      </c>
      <c r="M276" s="341"/>
      <c r="N276" s="84" t="s">
        <v>44</v>
      </c>
      <c r="O276" s="84">
        <v>12</v>
      </c>
      <c r="P276" s="84">
        <v>2</v>
      </c>
      <c r="Q276" s="84">
        <v>3</v>
      </c>
      <c r="R276" s="84">
        <v>9</v>
      </c>
      <c r="S276" s="84">
        <v>2</v>
      </c>
      <c r="T276" s="17">
        <v>1</v>
      </c>
    </row>
    <row r="277" spans="2:20" ht="15" customHeight="1" x14ac:dyDescent="0.2">
      <c r="B277" s="617"/>
      <c r="C277" s="618"/>
      <c r="D277" s="611"/>
      <c r="E277" s="61" t="s">
        <v>377</v>
      </c>
      <c r="F277" s="17" t="s">
        <v>175</v>
      </c>
      <c r="G277" s="32">
        <v>20</v>
      </c>
      <c r="H277" s="365">
        <v>6</v>
      </c>
      <c r="I277" s="341">
        <f t="shared" si="88"/>
        <v>120</v>
      </c>
      <c r="J277" s="341"/>
      <c r="K277" s="341"/>
      <c r="L277" s="341">
        <f t="shared" si="89"/>
        <v>120</v>
      </c>
      <c r="M277" s="341"/>
      <c r="N277" s="84" t="s">
        <v>44</v>
      </c>
      <c r="O277" s="84">
        <v>12</v>
      </c>
      <c r="P277" s="84">
        <v>2</v>
      </c>
      <c r="Q277" s="84">
        <v>3</v>
      </c>
      <c r="R277" s="84">
        <v>9</v>
      </c>
      <c r="S277" s="84">
        <v>2</v>
      </c>
      <c r="T277" s="17">
        <v>1</v>
      </c>
    </row>
    <row r="278" spans="2:20" ht="15" customHeight="1" x14ac:dyDescent="0.2">
      <c r="B278" s="617"/>
      <c r="C278" s="618"/>
      <c r="D278" s="611"/>
      <c r="E278" s="61" t="s">
        <v>378</v>
      </c>
      <c r="F278" s="61" t="s">
        <v>379</v>
      </c>
      <c r="G278" s="32">
        <v>1</v>
      </c>
      <c r="H278" s="365">
        <v>25000</v>
      </c>
      <c r="I278" s="341">
        <f t="shared" si="88"/>
        <v>25000</v>
      </c>
      <c r="J278" s="341"/>
      <c r="K278" s="341"/>
      <c r="L278" s="341">
        <f t="shared" si="89"/>
        <v>25000</v>
      </c>
      <c r="M278" s="341"/>
      <c r="N278" s="84" t="s">
        <v>44</v>
      </c>
      <c r="O278" s="84">
        <v>12</v>
      </c>
      <c r="P278" s="84">
        <v>2</v>
      </c>
      <c r="Q278" s="84">
        <v>2</v>
      </c>
      <c r="R278" s="84">
        <v>9</v>
      </c>
      <c r="S278" s="84">
        <v>2</v>
      </c>
      <c r="T278" s="61">
        <v>1</v>
      </c>
    </row>
    <row r="279" spans="2:20" ht="15" customHeight="1" x14ac:dyDescent="0.2">
      <c r="B279" s="617"/>
      <c r="C279" s="618"/>
      <c r="D279" s="611"/>
      <c r="E279" s="61" t="s">
        <v>380</v>
      </c>
      <c r="F279" s="61" t="s">
        <v>381</v>
      </c>
      <c r="G279" s="32">
        <v>5</v>
      </c>
      <c r="H279" s="365">
        <v>5000</v>
      </c>
      <c r="I279" s="341">
        <f>+G279*H279</f>
        <v>25000</v>
      </c>
      <c r="J279" s="341"/>
      <c r="K279" s="341"/>
      <c r="L279" s="341">
        <f t="shared" si="89"/>
        <v>25000</v>
      </c>
      <c r="M279" s="341"/>
      <c r="N279" s="84" t="s">
        <v>44</v>
      </c>
      <c r="O279" s="84">
        <v>12</v>
      </c>
      <c r="P279" s="84">
        <v>2</v>
      </c>
      <c r="Q279" s="84">
        <v>2</v>
      </c>
      <c r="R279" s="84">
        <v>3</v>
      </c>
      <c r="S279" s="84">
        <v>1</v>
      </c>
      <c r="T279" s="61">
        <v>1</v>
      </c>
    </row>
    <row r="280" spans="2:20" x14ac:dyDescent="0.2">
      <c r="B280" s="617"/>
      <c r="C280" s="618"/>
      <c r="D280" s="611"/>
      <c r="E280" s="61" t="s">
        <v>382</v>
      </c>
      <c r="F280" s="61" t="s">
        <v>383</v>
      </c>
      <c r="G280" s="32">
        <v>20</v>
      </c>
      <c r="H280" s="379">
        <v>600</v>
      </c>
      <c r="I280" s="380">
        <f>+G280*H280</f>
        <v>12000</v>
      </c>
      <c r="J280" s="341"/>
      <c r="K280" s="341"/>
      <c r="L280" s="341">
        <f t="shared" si="89"/>
        <v>12000</v>
      </c>
      <c r="M280" s="341"/>
      <c r="N280" s="84" t="s">
        <v>44</v>
      </c>
      <c r="O280" s="84">
        <v>12</v>
      </c>
      <c r="P280" s="84">
        <v>2</v>
      </c>
      <c r="Q280" s="84">
        <v>3</v>
      </c>
      <c r="R280" s="84">
        <v>9</v>
      </c>
      <c r="S280" s="84">
        <v>2</v>
      </c>
      <c r="T280" s="61">
        <v>1</v>
      </c>
    </row>
    <row r="281" spans="2:20" ht="15" customHeight="1" x14ac:dyDescent="0.2">
      <c r="B281" s="617"/>
      <c r="C281" s="618"/>
      <c r="D281" s="611"/>
      <c r="E281" s="61" t="s">
        <v>384</v>
      </c>
      <c r="F281" s="17" t="s">
        <v>385</v>
      </c>
      <c r="G281" s="32">
        <v>20</v>
      </c>
      <c r="H281" s="365">
        <v>50</v>
      </c>
      <c r="I281" s="341">
        <f t="shared" si="88"/>
        <v>1000</v>
      </c>
      <c r="J281" s="341"/>
      <c r="K281" s="341"/>
      <c r="L281" s="341">
        <f t="shared" si="89"/>
        <v>1000</v>
      </c>
      <c r="M281" s="341"/>
      <c r="N281" s="84" t="s">
        <v>44</v>
      </c>
      <c r="O281" s="84">
        <v>12</v>
      </c>
      <c r="P281" s="84">
        <v>2</v>
      </c>
      <c r="Q281" s="84">
        <v>3</v>
      </c>
      <c r="R281" s="84">
        <v>9</v>
      </c>
      <c r="S281" s="84">
        <v>2</v>
      </c>
      <c r="T281" s="17">
        <v>1</v>
      </c>
    </row>
    <row r="282" spans="2:20" ht="27" customHeight="1" x14ac:dyDescent="0.2">
      <c r="B282" s="619"/>
      <c r="C282" s="620"/>
      <c r="D282" s="629"/>
      <c r="E282" s="61" t="s">
        <v>386</v>
      </c>
      <c r="F282" s="61" t="s">
        <v>387</v>
      </c>
      <c r="G282" s="32">
        <v>250</v>
      </c>
      <c r="H282" s="379">
        <v>50</v>
      </c>
      <c r="I282" s="380">
        <f t="shared" si="88"/>
        <v>12500</v>
      </c>
      <c r="J282" s="341"/>
      <c r="K282" s="341"/>
      <c r="L282" s="341">
        <f t="shared" si="89"/>
        <v>12500</v>
      </c>
      <c r="M282" s="341"/>
      <c r="N282" s="84" t="s">
        <v>44</v>
      </c>
      <c r="O282" s="84">
        <v>12</v>
      </c>
      <c r="P282" s="84">
        <v>2</v>
      </c>
      <c r="Q282" s="84">
        <v>2</v>
      </c>
      <c r="R282" s="84">
        <v>2</v>
      </c>
      <c r="S282" s="84">
        <v>2</v>
      </c>
      <c r="T282" s="61">
        <v>1</v>
      </c>
    </row>
    <row r="283" spans="2:20" ht="14.25" customHeight="1" x14ac:dyDescent="0.2">
      <c r="B283" s="635" t="s">
        <v>1331</v>
      </c>
      <c r="C283" s="636"/>
      <c r="D283" s="611">
        <f>SUMPRODUCT(I283:I287)</f>
        <v>53700</v>
      </c>
      <c r="E283" s="61" t="s">
        <v>388</v>
      </c>
      <c r="F283" s="61" t="s">
        <v>50</v>
      </c>
      <c r="G283" s="32">
        <v>18</v>
      </c>
      <c r="H283" s="365">
        <v>2500</v>
      </c>
      <c r="I283" s="341">
        <f>+G283*H283</f>
        <v>45000</v>
      </c>
      <c r="J283" s="341">
        <f>I283/4</f>
        <v>11250</v>
      </c>
      <c r="K283" s="341">
        <f>I283/4</f>
        <v>11250</v>
      </c>
      <c r="L283" s="341">
        <f>I283/4</f>
        <v>11250</v>
      </c>
      <c r="M283" s="341">
        <f>I283/4</f>
        <v>11250</v>
      </c>
      <c r="N283" s="84" t="s">
        <v>44</v>
      </c>
      <c r="O283" s="84">
        <v>12</v>
      </c>
      <c r="P283" s="84">
        <v>2</v>
      </c>
      <c r="Q283" s="84">
        <v>2</v>
      </c>
      <c r="R283" s="84">
        <v>3</v>
      </c>
      <c r="S283" s="84">
        <v>1</v>
      </c>
      <c r="T283" s="61">
        <v>1</v>
      </c>
    </row>
    <row r="284" spans="2:20" x14ac:dyDescent="0.2">
      <c r="B284" s="637"/>
      <c r="C284" s="638"/>
      <c r="D284" s="611"/>
      <c r="E284" s="17" t="s">
        <v>389</v>
      </c>
      <c r="F284" s="17" t="s">
        <v>210</v>
      </c>
      <c r="G284" s="20">
        <v>150</v>
      </c>
      <c r="H284" s="365">
        <v>5</v>
      </c>
      <c r="I284" s="341">
        <f t="shared" ref="I284" si="90">+H284*G284</f>
        <v>750</v>
      </c>
      <c r="J284" s="341">
        <f t="shared" ref="J284:J296" si="91">I284/4</f>
        <v>187.5</v>
      </c>
      <c r="K284" s="341">
        <f t="shared" ref="K284:K296" si="92">I284/4</f>
        <v>187.5</v>
      </c>
      <c r="L284" s="341">
        <f t="shared" ref="L284:L296" si="93">I284/4</f>
        <v>187.5</v>
      </c>
      <c r="M284" s="341">
        <f t="shared" ref="M284:M296" si="94">I284/4</f>
        <v>187.5</v>
      </c>
      <c r="N284" s="84" t="s">
        <v>44</v>
      </c>
      <c r="O284" s="84">
        <v>12</v>
      </c>
      <c r="P284" s="84">
        <v>2</v>
      </c>
      <c r="Q284" s="84">
        <v>3</v>
      </c>
      <c r="R284" s="84">
        <v>9</v>
      </c>
      <c r="S284" s="84">
        <v>2</v>
      </c>
      <c r="T284" s="17">
        <v>1</v>
      </c>
    </row>
    <row r="285" spans="2:20" x14ac:dyDescent="0.2">
      <c r="B285" s="637"/>
      <c r="C285" s="638"/>
      <c r="D285" s="611"/>
      <c r="E285" s="61" t="s">
        <v>390</v>
      </c>
      <c r="F285" s="17" t="s">
        <v>124</v>
      </c>
      <c r="G285" s="20">
        <v>150</v>
      </c>
      <c r="H285" s="365">
        <v>5</v>
      </c>
      <c r="I285" s="341">
        <f t="shared" ref="I285:I337" si="95">+G285*H285</f>
        <v>750</v>
      </c>
      <c r="J285" s="341">
        <f t="shared" si="91"/>
        <v>187.5</v>
      </c>
      <c r="K285" s="341">
        <f t="shared" si="92"/>
        <v>187.5</v>
      </c>
      <c r="L285" s="341">
        <f t="shared" si="93"/>
        <v>187.5</v>
      </c>
      <c r="M285" s="341">
        <f t="shared" si="94"/>
        <v>187.5</v>
      </c>
      <c r="N285" s="84" t="s">
        <v>44</v>
      </c>
      <c r="O285" s="84">
        <v>12</v>
      </c>
      <c r="P285" s="84">
        <v>2</v>
      </c>
      <c r="Q285" s="84">
        <v>2</v>
      </c>
      <c r="R285" s="84">
        <v>2</v>
      </c>
      <c r="S285" s="84">
        <v>2</v>
      </c>
      <c r="T285" s="17">
        <v>1</v>
      </c>
    </row>
    <row r="286" spans="2:20" x14ac:dyDescent="0.2">
      <c r="B286" s="637"/>
      <c r="C286" s="638"/>
      <c r="D286" s="611"/>
      <c r="E286" s="17" t="s">
        <v>391</v>
      </c>
      <c r="F286" s="61" t="s">
        <v>173</v>
      </c>
      <c r="G286" s="333">
        <v>150</v>
      </c>
      <c r="H286" s="365">
        <v>8</v>
      </c>
      <c r="I286" s="341">
        <f t="shared" si="95"/>
        <v>1200</v>
      </c>
      <c r="J286" s="341">
        <f t="shared" si="91"/>
        <v>300</v>
      </c>
      <c r="K286" s="341">
        <f t="shared" si="92"/>
        <v>300</v>
      </c>
      <c r="L286" s="341">
        <f t="shared" si="93"/>
        <v>300</v>
      </c>
      <c r="M286" s="341">
        <f t="shared" si="94"/>
        <v>300</v>
      </c>
      <c r="N286" s="84" t="s">
        <v>44</v>
      </c>
      <c r="O286" s="84">
        <v>12</v>
      </c>
      <c r="P286" s="84">
        <v>2</v>
      </c>
      <c r="Q286" s="84">
        <v>3</v>
      </c>
      <c r="R286" s="84">
        <v>9</v>
      </c>
      <c r="S286" s="84">
        <v>2</v>
      </c>
      <c r="T286" s="61">
        <v>1</v>
      </c>
    </row>
    <row r="287" spans="2:20" x14ac:dyDescent="0.2">
      <c r="B287" s="637"/>
      <c r="C287" s="638"/>
      <c r="D287" s="611"/>
      <c r="E287" s="61" t="s">
        <v>392</v>
      </c>
      <c r="F287" s="61" t="s">
        <v>131</v>
      </c>
      <c r="G287" s="333">
        <v>150</v>
      </c>
      <c r="H287" s="365">
        <v>40</v>
      </c>
      <c r="I287" s="341">
        <f t="shared" si="95"/>
        <v>6000</v>
      </c>
      <c r="J287" s="341">
        <f t="shared" si="91"/>
        <v>1500</v>
      </c>
      <c r="K287" s="341">
        <f t="shared" si="92"/>
        <v>1500</v>
      </c>
      <c r="L287" s="341">
        <f t="shared" si="93"/>
        <v>1500</v>
      </c>
      <c r="M287" s="341">
        <f t="shared" si="94"/>
        <v>1500</v>
      </c>
      <c r="N287" s="84" t="s">
        <v>44</v>
      </c>
      <c r="O287" s="84">
        <v>12</v>
      </c>
      <c r="P287" s="84">
        <v>2</v>
      </c>
      <c r="Q287" s="84">
        <v>3</v>
      </c>
      <c r="R287" s="84">
        <v>9</v>
      </c>
      <c r="S287" s="84">
        <v>2</v>
      </c>
      <c r="T287" s="61">
        <v>1</v>
      </c>
    </row>
    <row r="288" spans="2:20" ht="14.25" customHeight="1" x14ac:dyDescent="0.2">
      <c r="B288" s="624" t="s">
        <v>1301</v>
      </c>
      <c r="C288" s="625"/>
      <c r="D288" s="628">
        <f>SUMPRODUCT(I288:I296)</f>
        <v>178360</v>
      </c>
      <c r="E288" s="61" t="s">
        <v>393</v>
      </c>
      <c r="F288" s="17" t="s">
        <v>233</v>
      </c>
      <c r="G288" s="20">
        <v>120</v>
      </c>
      <c r="H288" s="365">
        <v>500</v>
      </c>
      <c r="I288" s="341">
        <f t="shared" si="95"/>
        <v>60000</v>
      </c>
      <c r="J288" s="341">
        <f t="shared" si="91"/>
        <v>15000</v>
      </c>
      <c r="K288" s="341">
        <f t="shared" si="92"/>
        <v>15000</v>
      </c>
      <c r="L288" s="341">
        <f t="shared" si="93"/>
        <v>15000</v>
      </c>
      <c r="M288" s="341">
        <f t="shared" si="94"/>
        <v>15000</v>
      </c>
      <c r="N288" s="84" t="s">
        <v>44</v>
      </c>
      <c r="O288" s="84">
        <v>12</v>
      </c>
      <c r="P288" s="84">
        <v>2</v>
      </c>
      <c r="Q288" s="84">
        <v>3</v>
      </c>
      <c r="R288" s="84">
        <v>1</v>
      </c>
      <c r="S288" s="84">
        <v>1</v>
      </c>
      <c r="T288" s="17">
        <v>1</v>
      </c>
    </row>
    <row r="289" spans="2:20" ht="14.25" customHeight="1" x14ac:dyDescent="0.2">
      <c r="B289" s="617"/>
      <c r="C289" s="618"/>
      <c r="D289" s="611"/>
      <c r="E289" s="61" t="s">
        <v>394</v>
      </c>
      <c r="F289" s="17" t="s">
        <v>50</v>
      </c>
      <c r="G289" s="20">
        <v>10</v>
      </c>
      <c r="H289" s="365">
        <v>2500</v>
      </c>
      <c r="I289" s="341">
        <f>G289*H289</f>
        <v>25000</v>
      </c>
      <c r="J289" s="341">
        <f t="shared" si="91"/>
        <v>6250</v>
      </c>
      <c r="K289" s="341">
        <f t="shared" si="92"/>
        <v>6250</v>
      </c>
      <c r="L289" s="341">
        <f t="shared" si="93"/>
        <v>6250</v>
      </c>
      <c r="M289" s="341">
        <f t="shared" si="94"/>
        <v>6250</v>
      </c>
      <c r="N289" s="84"/>
      <c r="O289" s="84">
        <v>12</v>
      </c>
      <c r="P289" s="84">
        <v>2</v>
      </c>
      <c r="Q289" s="84">
        <v>2</v>
      </c>
      <c r="R289" s="84">
        <v>3</v>
      </c>
      <c r="S289" s="84">
        <v>1</v>
      </c>
      <c r="T289" s="17">
        <v>1</v>
      </c>
    </row>
    <row r="290" spans="2:20" ht="15" customHeight="1" x14ac:dyDescent="0.2">
      <c r="B290" s="617"/>
      <c r="C290" s="618"/>
      <c r="D290" s="611"/>
      <c r="E290" s="61" t="s">
        <v>395</v>
      </c>
      <c r="F290" s="17" t="s">
        <v>128</v>
      </c>
      <c r="G290" s="20">
        <v>120</v>
      </c>
      <c r="H290" s="365">
        <v>0</v>
      </c>
      <c r="I290" s="341">
        <f t="shared" si="95"/>
        <v>0</v>
      </c>
      <c r="J290" s="341">
        <f t="shared" si="91"/>
        <v>0</v>
      </c>
      <c r="K290" s="341">
        <f t="shared" si="92"/>
        <v>0</v>
      </c>
      <c r="L290" s="341">
        <f t="shared" si="93"/>
        <v>0</v>
      </c>
      <c r="M290" s="341">
        <f t="shared" si="94"/>
        <v>0</v>
      </c>
      <c r="N290" s="84" t="s">
        <v>44</v>
      </c>
      <c r="O290" s="84">
        <v>12</v>
      </c>
      <c r="P290" s="84">
        <v>2</v>
      </c>
      <c r="Q290" s="84">
        <v>2</v>
      </c>
      <c r="R290" s="84">
        <v>2</v>
      </c>
      <c r="S290" s="84">
        <v>2</v>
      </c>
      <c r="T290" s="17">
        <v>1</v>
      </c>
    </row>
    <row r="291" spans="2:20" ht="26.25" customHeight="1" x14ac:dyDescent="0.2">
      <c r="B291" s="617"/>
      <c r="C291" s="618"/>
      <c r="D291" s="611"/>
      <c r="E291" s="61" t="s">
        <v>396</v>
      </c>
      <c r="F291" s="61" t="s">
        <v>237</v>
      </c>
      <c r="G291" s="333">
        <v>120</v>
      </c>
      <c r="H291" s="365">
        <v>25</v>
      </c>
      <c r="I291" s="341">
        <f t="shared" si="95"/>
        <v>3000</v>
      </c>
      <c r="J291" s="341">
        <f t="shared" si="91"/>
        <v>750</v>
      </c>
      <c r="K291" s="341">
        <f t="shared" si="92"/>
        <v>750</v>
      </c>
      <c r="L291" s="341">
        <f t="shared" si="93"/>
        <v>750</v>
      </c>
      <c r="M291" s="341">
        <f t="shared" si="94"/>
        <v>750</v>
      </c>
      <c r="N291" s="84" t="s">
        <v>44</v>
      </c>
      <c r="O291" s="84">
        <v>12</v>
      </c>
      <c r="P291" s="84">
        <v>2</v>
      </c>
      <c r="Q291" s="84">
        <v>2</v>
      </c>
      <c r="R291" s="84">
        <v>2</v>
      </c>
      <c r="S291" s="84">
        <v>2</v>
      </c>
      <c r="T291" s="61">
        <v>1</v>
      </c>
    </row>
    <row r="292" spans="2:20" ht="15" customHeight="1" x14ac:dyDescent="0.2">
      <c r="B292" s="617"/>
      <c r="C292" s="618"/>
      <c r="D292" s="611"/>
      <c r="E292" s="61" t="s">
        <v>397</v>
      </c>
      <c r="F292" s="61" t="s">
        <v>173</v>
      </c>
      <c r="G292" s="333">
        <v>120</v>
      </c>
      <c r="H292" s="365">
        <v>8</v>
      </c>
      <c r="I292" s="341">
        <f>G292*H292</f>
        <v>960</v>
      </c>
      <c r="J292" s="341">
        <f t="shared" si="91"/>
        <v>240</v>
      </c>
      <c r="K292" s="341">
        <f t="shared" si="92"/>
        <v>240</v>
      </c>
      <c r="L292" s="341">
        <f t="shared" si="93"/>
        <v>240</v>
      </c>
      <c r="M292" s="341">
        <f t="shared" si="94"/>
        <v>240</v>
      </c>
      <c r="N292" s="84" t="s">
        <v>44</v>
      </c>
      <c r="O292" s="84">
        <v>12</v>
      </c>
      <c r="P292" s="84">
        <v>2</v>
      </c>
      <c r="Q292" s="84">
        <v>3</v>
      </c>
      <c r="R292" s="84">
        <v>9</v>
      </c>
      <c r="S292" s="84">
        <v>2</v>
      </c>
      <c r="T292" s="61">
        <v>1</v>
      </c>
    </row>
    <row r="293" spans="2:20" ht="15" customHeight="1" x14ac:dyDescent="0.2">
      <c r="B293" s="617"/>
      <c r="C293" s="618"/>
      <c r="D293" s="611"/>
      <c r="E293" s="61" t="s">
        <v>398</v>
      </c>
      <c r="F293" s="61" t="s">
        <v>184</v>
      </c>
      <c r="G293" s="333">
        <v>30</v>
      </c>
      <c r="H293" s="365">
        <v>350</v>
      </c>
      <c r="I293" s="341">
        <f>G293*H293</f>
        <v>10500</v>
      </c>
      <c r="J293" s="341">
        <f t="shared" si="91"/>
        <v>2625</v>
      </c>
      <c r="K293" s="341">
        <f t="shared" si="92"/>
        <v>2625</v>
      </c>
      <c r="L293" s="341">
        <f t="shared" si="93"/>
        <v>2625</v>
      </c>
      <c r="M293" s="341">
        <f t="shared" si="94"/>
        <v>2625</v>
      </c>
      <c r="N293" s="84" t="s">
        <v>44</v>
      </c>
      <c r="O293" s="84">
        <v>12</v>
      </c>
      <c r="P293" s="84">
        <v>2</v>
      </c>
      <c r="Q293" s="84">
        <v>2</v>
      </c>
      <c r="R293" s="84">
        <v>5</v>
      </c>
      <c r="S293" s="84">
        <v>8</v>
      </c>
      <c r="T293" s="61">
        <v>1</v>
      </c>
    </row>
    <row r="294" spans="2:20" ht="15" customHeight="1" x14ac:dyDescent="0.2">
      <c r="B294" s="617"/>
      <c r="C294" s="618"/>
      <c r="D294" s="611"/>
      <c r="E294" s="61" t="s">
        <v>399</v>
      </c>
      <c r="F294" s="61" t="s">
        <v>180</v>
      </c>
      <c r="G294" s="333">
        <v>6</v>
      </c>
      <c r="H294" s="365">
        <v>10000</v>
      </c>
      <c r="I294" s="341">
        <f>G294*H294</f>
        <v>60000</v>
      </c>
      <c r="J294" s="341">
        <f t="shared" si="91"/>
        <v>15000</v>
      </c>
      <c r="K294" s="341">
        <f t="shared" si="92"/>
        <v>15000</v>
      </c>
      <c r="L294" s="341">
        <f t="shared" si="93"/>
        <v>15000</v>
      </c>
      <c r="M294" s="341">
        <f t="shared" si="94"/>
        <v>15000</v>
      </c>
      <c r="N294" s="84" t="s">
        <v>44</v>
      </c>
      <c r="O294" s="84">
        <v>12</v>
      </c>
      <c r="P294" s="84">
        <v>2</v>
      </c>
      <c r="Q294" s="84">
        <v>2</v>
      </c>
      <c r="R294" s="84">
        <v>5</v>
      </c>
      <c r="S294" s="84">
        <v>8</v>
      </c>
      <c r="T294" s="61">
        <v>1</v>
      </c>
    </row>
    <row r="295" spans="2:20" ht="15" customHeight="1" x14ac:dyDescent="0.2">
      <c r="B295" s="617"/>
      <c r="C295" s="618"/>
      <c r="D295" s="611"/>
      <c r="E295" s="61" t="s">
        <v>400</v>
      </c>
      <c r="F295" s="17" t="s">
        <v>182</v>
      </c>
      <c r="G295" s="20">
        <v>120</v>
      </c>
      <c r="H295" s="365">
        <v>70</v>
      </c>
      <c r="I295" s="341">
        <f>+G295*H295</f>
        <v>8400</v>
      </c>
      <c r="J295" s="341">
        <f t="shared" si="91"/>
        <v>2100</v>
      </c>
      <c r="K295" s="341">
        <f t="shared" si="92"/>
        <v>2100</v>
      </c>
      <c r="L295" s="341">
        <f t="shared" si="93"/>
        <v>2100</v>
      </c>
      <c r="M295" s="341">
        <f t="shared" si="94"/>
        <v>2100</v>
      </c>
      <c r="N295" s="84" t="s">
        <v>44</v>
      </c>
      <c r="O295" s="84">
        <v>12</v>
      </c>
      <c r="P295" s="84">
        <v>2</v>
      </c>
      <c r="Q295" s="84">
        <v>2</v>
      </c>
      <c r="R295" s="84">
        <v>5</v>
      </c>
      <c r="S295" s="84">
        <v>8</v>
      </c>
      <c r="T295" s="17">
        <v>1</v>
      </c>
    </row>
    <row r="296" spans="2:20" ht="15" customHeight="1" x14ac:dyDescent="0.2">
      <c r="B296" s="626"/>
      <c r="C296" s="627"/>
      <c r="D296" s="611"/>
      <c r="E296" s="61" t="s">
        <v>401</v>
      </c>
      <c r="F296" s="17" t="s">
        <v>223</v>
      </c>
      <c r="G296" s="20">
        <v>30</v>
      </c>
      <c r="H296" s="365">
        <v>350</v>
      </c>
      <c r="I296" s="341">
        <f>G296*H296</f>
        <v>10500</v>
      </c>
      <c r="J296" s="341">
        <f t="shared" si="91"/>
        <v>2625</v>
      </c>
      <c r="K296" s="341">
        <f t="shared" si="92"/>
        <v>2625</v>
      </c>
      <c r="L296" s="341">
        <f t="shared" si="93"/>
        <v>2625</v>
      </c>
      <c r="M296" s="341">
        <f t="shared" si="94"/>
        <v>2625</v>
      </c>
      <c r="N296" s="84" t="s">
        <v>44</v>
      </c>
      <c r="O296" s="84">
        <v>12</v>
      </c>
      <c r="P296" s="84">
        <v>2</v>
      </c>
      <c r="Q296" s="84">
        <v>2</v>
      </c>
      <c r="R296" s="84">
        <v>5</v>
      </c>
      <c r="S296" s="84">
        <v>8</v>
      </c>
      <c r="T296" s="17">
        <v>1</v>
      </c>
    </row>
    <row r="297" spans="2:20" ht="14.25" customHeight="1" x14ac:dyDescent="0.2">
      <c r="B297" s="617" t="s">
        <v>402</v>
      </c>
      <c r="C297" s="618"/>
      <c r="D297" s="628">
        <f>SUMPRODUCT(I297:I308)</f>
        <v>305525</v>
      </c>
      <c r="E297" s="61" t="s">
        <v>403</v>
      </c>
      <c r="F297" s="61" t="s">
        <v>180</v>
      </c>
      <c r="G297" s="333">
        <v>1</v>
      </c>
      <c r="H297" s="365">
        <v>10000</v>
      </c>
      <c r="I297" s="341">
        <f t="shared" si="95"/>
        <v>10000</v>
      </c>
      <c r="J297" s="341"/>
      <c r="K297" s="341"/>
      <c r="L297" s="341">
        <f>I297</f>
        <v>10000</v>
      </c>
      <c r="M297" s="341"/>
      <c r="N297" s="84" t="s">
        <v>44</v>
      </c>
      <c r="O297" s="84">
        <v>12</v>
      </c>
      <c r="P297" s="84">
        <v>2</v>
      </c>
      <c r="Q297" s="84">
        <v>2</v>
      </c>
      <c r="R297" s="84">
        <v>5</v>
      </c>
      <c r="S297" s="84">
        <v>8</v>
      </c>
      <c r="T297" s="61">
        <v>1</v>
      </c>
    </row>
    <row r="298" spans="2:20" ht="15" customHeight="1" x14ac:dyDescent="0.2">
      <c r="B298" s="617"/>
      <c r="C298" s="618"/>
      <c r="D298" s="611"/>
      <c r="E298" s="61" t="s">
        <v>404</v>
      </c>
      <c r="F298" s="61" t="s">
        <v>405</v>
      </c>
      <c r="G298" s="333">
        <v>100</v>
      </c>
      <c r="H298" s="365">
        <v>500</v>
      </c>
      <c r="I298" s="341">
        <f t="shared" si="95"/>
        <v>50000</v>
      </c>
      <c r="J298" s="341"/>
      <c r="K298" s="341"/>
      <c r="L298" s="341">
        <f>I298</f>
        <v>50000</v>
      </c>
      <c r="M298" s="341"/>
      <c r="N298" s="84" t="s">
        <v>44</v>
      </c>
      <c r="O298" s="84">
        <v>12</v>
      </c>
      <c r="P298" s="84">
        <v>2</v>
      </c>
      <c r="Q298" s="84">
        <v>3</v>
      </c>
      <c r="R298" s="84">
        <v>1</v>
      </c>
      <c r="S298" s="84">
        <v>1</v>
      </c>
      <c r="T298" s="61">
        <v>1</v>
      </c>
    </row>
    <row r="299" spans="2:20" ht="39" customHeight="1" x14ac:dyDescent="0.2">
      <c r="B299" s="617"/>
      <c r="C299" s="618"/>
      <c r="D299" s="611"/>
      <c r="E299" s="61" t="s">
        <v>406</v>
      </c>
      <c r="F299" s="61" t="s">
        <v>407</v>
      </c>
      <c r="G299" s="333">
        <v>300</v>
      </c>
      <c r="H299" s="379">
        <v>200</v>
      </c>
      <c r="I299" s="380">
        <f t="shared" si="95"/>
        <v>60000</v>
      </c>
      <c r="J299" s="341"/>
      <c r="K299" s="341"/>
      <c r="L299" s="380">
        <f>I299</f>
        <v>60000</v>
      </c>
      <c r="M299" s="341"/>
      <c r="N299" s="84" t="s">
        <v>44</v>
      </c>
      <c r="O299" s="84">
        <v>12</v>
      </c>
      <c r="P299" s="84">
        <v>2</v>
      </c>
      <c r="Q299" s="84">
        <v>2</v>
      </c>
      <c r="R299" s="84">
        <v>2</v>
      </c>
      <c r="S299" s="84">
        <v>2</v>
      </c>
      <c r="T299" s="61">
        <v>1</v>
      </c>
    </row>
    <row r="300" spans="2:20" x14ac:dyDescent="0.2">
      <c r="B300" s="617"/>
      <c r="C300" s="618"/>
      <c r="D300" s="611"/>
      <c r="E300" s="61" t="s">
        <v>408</v>
      </c>
      <c r="F300" s="17" t="s">
        <v>409</v>
      </c>
      <c r="G300" s="379">
        <v>300</v>
      </c>
      <c r="H300" s="379">
        <v>50</v>
      </c>
      <c r="I300" s="380">
        <f t="shared" si="95"/>
        <v>15000</v>
      </c>
      <c r="J300" s="380"/>
      <c r="K300" s="380"/>
      <c r="L300" s="380">
        <f t="shared" ref="L300:L308" si="96">I300</f>
        <v>15000</v>
      </c>
      <c r="M300" s="341"/>
      <c r="N300" s="84" t="s">
        <v>44</v>
      </c>
      <c r="O300" s="84">
        <v>12</v>
      </c>
      <c r="P300" s="84">
        <v>2</v>
      </c>
      <c r="Q300" s="84">
        <v>2</v>
      </c>
      <c r="R300" s="84">
        <v>2</v>
      </c>
      <c r="S300" s="84">
        <v>2</v>
      </c>
      <c r="T300" s="61">
        <v>1</v>
      </c>
    </row>
    <row r="301" spans="2:20" ht="15" customHeight="1" x14ac:dyDescent="0.2">
      <c r="B301" s="617"/>
      <c r="C301" s="618"/>
      <c r="D301" s="611"/>
      <c r="E301" s="61" t="s">
        <v>410</v>
      </c>
      <c r="F301" s="17" t="s">
        <v>111</v>
      </c>
      <c r="G301" s="365">
        <v>300</v>
      </c>
      <c r="H301" s="365">
        <v>350</v>
      </c>
      <c r="I301" s="341">
        <f t="shared" si="95"/>
        <v>105000</v>
      </c>
      <c r="J301" s="341"/>
      <c r="K301" s="341"/>
      <c r="L301" s="341">
        <f t="shared" si="96"/>
        <v>105000</v>
      </c>
      <c r="M301" s="341"/>
      <c r="N301" s="84" t="s">
        <v>44</v>
      </c>
      <c r="O301" s="84">
        <v>12</v>
      </c>
      <c r="P301" s="84">
        <v>2</v>
      </c>
      <c r="Q301" s="84">
        <v>3</v>
      </c>
      <c r="R301" s="84">
        <v>2</v>
      </c>
      <c r="S301" s="84">
        <v>3</v>
      </c>
      <c r="T301" s="17">
        <v>1</v>
      </c>
    </row>
    <row r="302" spans="2:20" ht="15" customHeight="1" x14ac:dyDescent="0.2">
      <c r="B302" s="617"/>
      <c r="C302" s="618"/>
      <c r="D302" s="611"/>
      <c r="E302" s="61" t="s">
        <v>411</v>
      </c>
      <c r="F302" s="61" t="s">
        <v>255</v>
      </c>
      <c r="G302" s="333">
        <v>2</v>
      </c>
      <c r="H302" s="365">
        <v>6000</v>
      </c>
      <c r="I302" s="341">
        <f t="shared" si="95"/>
        <v>12000</v>
      </c>
      <c r="J302" s="341"/>
      <c r="K302" s="341"/>
      <c r="L302" s="341">
        <f t="shared" si="96"/>
        <v>12000</v>
      </c>
      <c r="M302" s="341"/>
      <c r="N302" s="84" t="s">
        <v>44</v>
      </c>
      <c r="O302" s="84">
        <v>12</v>
      </c>
      <c r="P302" s="84">
        <v>2</v>
      </c>
      <c r="Q302" s="84">
        <v>2</v>
      </c>
      <c r="R302" s="84">
        <v>2</v>
      </c>
      <c r="S302" s="84">
        <v>2</v>
      </c>
      <c r="T302" s="61">
        <v>1</v>
      </c>
    </row>
    <row r="303" spans="2:20" ht="26.25" customHeight="1" x14ac:dyDescent="0.2">
      <c r="B303" s="617"/>
      <c r="C303" s="618"/>
      <c r="D303" s="611"/>
      <c r="E303" s="61" t="s">
        <v>412</v>
      </c>
      <c r="F303" s="61" t="s">
        <v>133</v>
      </c>
      <c r="G303" s="333">
        <v>1</v>
      </c>
      <c r="H303" s="379">
        <v>225</v>
      </c>
      <c r="I303" s="380">
        <f>+G303*H303</f>
        <v>225</v>
      </c>
      <c r="J303" s="380"/>
      <c r="K303" s="380"/>
      <c r="L303" s="380">
        <f t="shared" si="96"/>
        <v>225</v>
      </c>
      <c r="M303" s="341"/>
      <c r="N303" s="84" t="s">
        <v>44</v>
      </c>
      <c r="O303" s="84">
        <v>12</v>
      </c>
      <c r="P303" s="84">
        <v>2</v>
      </c>
      <c r="Q303" s="84">
        <v>2</v>
      </c>
      <c r="R303" s="84">
        <v>3</v>
      </c>
      <c r="S303" s="84">
        <v>1</v>
      </c>
      <c r="T303" s="61">
        <v>1</v>
      </c>
    </row>
    <row r="304" spans="2:20" ht="15" customHeight="1" x14ac:dyDescent="0.2">
      <c r="B304" s="617"/>
      <c r="C304" s="618"/>
      <c r="D304" s="611"/>
      <c r="E304" s="61" t="s">
        <v>413</v>
      </c>
      <c r="F304" s="61" t="s">
        <v>184</v>
      </c>
      <c r="G304" s="333">
        <v>15</v>
      </c>
      <c r="H304" s="365">
        <v>350</v>
      </c>
      <c r="I304" s="341">
        <f>G304*H304</f>
        <v>5250</v>
      </c>
      <c r="J304" s="341"/>
      <c r="K304" s="341"/>
      <c r="L304" s="341">
        <f t="shared" si="96"/>
        <v>5250</v>
      </c>
      <c r="M304" s="341"/>
      <c r="N304" s="84" t="s">
        <v>44</v>
      </c>
      <c r="O304" s="84">
        <v>12</v>
      </c>
      <c r="P304" s="84">
        <v>2</v>
      </c>
      <c r="Q304" s="84">
        <v>2</v>
      </c>
      <c r="R304" s="84">
        <v>5</v>
      </c>
      <c r="S304" s="84">
        <v>8</v>
      </c>
      <c r="T304" s="61">
        <v>1</v>
      </c>
    </row>
    <row r="305" spans="2:20" ht="15" customHeight="1" x14ac:dyDescent="0.2">
      <c r="B305" s="617"/>
      <c r="C305" s="618"/>
      <c r="D305" s="611"/>
      <c r="E305" s="61" t="s">
        <v>414</v>
      </c>
      <c r="F305" s="17" t="s">
        <v>182</v>
      </c>
      <c r="G305" s="365">
        <v>15</v>
      </c>
      <c r="H305" s="365">
        <v>70</v>
      </c>
      <c r="I305" s="341">
        <f>+G305*H305</f>
        <v>1050</v>
      </c>
      <c r="J305" s="341"/>
      <c r="K305" s="341"/>
      <c r="L305" s="341">
        <f t="shared" si="96"/>
        <v>1050</v>
      </c>
      <c r="M305" s="341"/>
      <c r="N305" s="84" t="s">
        <v>44</v>
      </c>
      <c r="O305" s="84">
        <v>12</v>
      </c>
      <c r="P305" s="84">
        <v>2</v>
      </c>
      <c r="Q305" s="84">
        <v>2</v>
      </c>
      <c r="R305" s="84">
        <v>5</v>
      </c>
      <c r="S305" s="84">
        <v>8</v>
      </c>
      <c r="T305" s="17">
        <v>1</v>
      </c>
    </row>
    <row r="306" spans="2:20" ht="15" customHeight="1" x14ac:dyDescent="0.2">
      <c r="B306" s="617"/>
      <c r="C306" s="618"/>
      <c r="D306" s="611"/>
      <c r="E306" s="61" t="s">
        <v>415</v>
      </c>
      <c r="F306" s="17" t="s">
        <v>223</v>
      </c>
      <c r="G306" s="365">
        <v>100</v>
      </c>
      <c r="H306" s="365">
        <v>350</v>
      </c>
      <c r="I306" s="341">
        <f>G306*H306</f>
        <v>35000</v>
      </c>
      <c r="J306" s="341"/>
      <c r="K306" s="341"/>
      <c r="L306" s="341">
        <f t="shared" si="96"/>
        <v>35000</v>
      </c>
      <c r="M306" s="341"/>
      <c r="N306" s="84" t="s">
        <v>44</v>
      </c>
      <c r="O306" s="84">
        <v>12</v>
      </c>
      <c r="P306" s="84">
        <v>2</v>
      </c>
      <c r="Q306" s="84">
        <v>2</v>
      </c>
      <c r="R306" s="84">
        <v>5</v>
      </c>
      <c r="S306" s="84">
        <v>8</v>
      </c>
      <c r="T306" s="17">
        <v>1</v>
      </c>
    </row>
    <row r="307" spans="2:20" ht="15" customHeight="1" x14ac:dyDescent="0.2">
      <c r="B307" s="617"/>
      <c r="C307" s="618"/>
      <c r="D307" s="611"/>
      <c r="E307" s="61" t="s">
        <v>416</v>
      </c>
      <c r="F307" s="61" t="s">
        <v>1332</v>
      </c>
      <c r="G307" s="333">
        <v>1</v>
      </c>
      <c r="H307" s="365">
        <v>10500</v>
      </c>
      <c r="I307" s="341">
        <f>G307*H307</f>
        <v>10500</v>
      </c>
      <c r="J307" s="341"/>
      <c r="K307" s="341"/>
      <c r="L307" s="341">
        <f t="shared" si="96"/>
        <v>10500</v>
      </c>
      <c r="M307" s="341"/>
      <c r="N307" s="84" t="s">
        <v>44</v>
      </c>
      <c r="O307" s="84">
        <v>12</v>
      </c>
      <c r="P307" s="84">
        <v>2</v>
      </c>
      <c r="Q307" s="84">
        <v>2</v>
      </c>
      <c r="R307" s="84">
        <v>5</v>
      </c>
      <c r="S307" s="84">
        <v>8</v>
      </c>
      <c r="T307" s="61">
        <v>1</v>
      </c>
    </row>
    <row r="308" spans="2:20" ht="15" customHeight="1" x14ac:dyDescent="0.2">
      <c r="B308" s="617"/>
      <c r="C308" s="618"/>
      <c r="D308" s="629"/>
      <c r="E308" s="61" t="s">
        <v>417</v>
      </c>
      <c r="F308" s="61" t="s">
        <v>124</v>
      </c>
      <c r="G308" s="333">
        <v>300</v>
      </c>
      <c r="H308" s="365">
        <v>5</v>
      </c>
      <c r="I308" s="341">
        <f t="shared" si="95"/>
        <v>1500</v>
      </c>
      <c r="J308" s="341"/>
      <c r="K308" s="341"/>
      <c r="L308" s="341">
        <f t="shared" si="96"/>
        <v>1500</v>
      </c>
      <c r="M308" s="341"/>
      <c r="N308" s="84" t="s">
        <v>44</v>
      </c>
      <c r="O308" s="84">
        <v>12</v>
      </c>
      <c r="P308" s="84">
        <v>2</v>
      </c>
      <c r="Q308" s="84">
        <v>2</v>
      </c>
      <c r="R308" s="84">
        <v>2</v>
      </c>
      <c r="S308" s="84">
        <v>2</v>
      </c>
      <c r="T308" s="61">
        <v>1</v>
      </c>
    </row>
    <row r="309" spans="2:20" ht="14.25" customHeight="1" x14ac:dyDescent="0.2">
      <c r="B309" s="630" t="s">
        <v>1302</v>
      </c>
      <c r="C309" s="631"/>
      <c r="D309" s="628">
        <f>SUMPRODUCT(I309:I318)</f>
        <v>207930</v>
      </c>
      <c r="E309" s="17" t="s">
        <v>418</v>
      </c>
      <c r="F309" s="17" t="s">
        <v>180</v>
      </c>
      <c r="G309" s="341">
        <v>1</v>
      </c>
      <c r="H309" s="341">
        <v>10000</v>
      </c>
      <c r="I309" s="341">
        <f t="shared" si="95"/>
        <v>10000</v>
      </c>
      <c r="J309" s="341"/>
      <c r="K309" s="341">
        <f>I309</f>
        <v>10000</v>
      </c>
      <c r="L309" s="341"/>
      <c r="M309" s="341"/>
      <c r="N309" s="84" t="s">
        <v>44</v>
      </c>
      <c r="O309" s="84">
        <v>12</v>
      </c>
      <c r="P309" s="84">
        <v>2</v>
      </c>
      <c r="Q309" s="84">
        <v>2</v>
      </c>
      <c r="R309" s="84">
        <v>5</v>
      </c>
      <c r="S309" s="84">
        <v>8</v>
      </c>
      <c r="T309" s="17">
        <v>1</v>
      </c>
    </row>
    <row r="310" spans="2:20" ht="25.5" x14ac:dyDescent="0.2">
      <c r="B310" s="617"/>
      <c r="C310" s="618"/>
      <c r="D310" s="611"/>
      <c r="E310" s="61" t="s">
        <v>419</v>
      </c>
      <c r="F310" s="17" t="s">
        <v>420</v>
      </c>
      <c r="G310" s="380">
        <v>10</v>
      </c>
      <c r="H310" s="380">
        <v>10000</v>
      </c>
      <c r="I310" s="380">
        <f t="shared" si="95"/>
        <v>100000</v>
      </c>
      <c r="J310" s="380"/>
      <c r="K310" s="380">
        <f t="shared" ref="K310:K318" si="97">I310</f>
        <v>100000</v>
      </c>
      <c r="L310" s="341"/>
      <c r="M310" s="341"/>
      <c r="N310" s="84" t="s">
        <v>44</v>
      </c>
      <c r="O310" s="84">
        <v>12</v>
      </c>
      <c r="P310" s="84">
        <v>2</v>
      </c>
      <c r="Q310" s="84">
        <v>2</v>
      </c>
      <c r="R310" s="84">
        <v>8</v>
      </c>
      <c r="S310" s="84">
        <v>7</v>
      </c>
      <c r="T310" s="61">
        <v>6</v>
      </c>
    </row>
    <row r="311" spans="2:20" x14ac:dyDescent="0.2">
      <c r="B311" s="617"/>
      <c r="C311" s="618"/>
      <c r="D311" s="611"/>
      <c r="E311" s="17" t="s">
        <v>421</v>
      </c>
      <c r="F311" s="61" t="s">
        <v>422</v>
      </c>
      <c r="G311" s="61">
        <v>40</v>
      </c>
      <c r="H311" s="341">
        <v>250</v>
      </c>
      <c r="I311" s="341">
        <f t="shared" si="95"/>
        <v>10000</v>
      </c>
      <c r="J311" s="341"/>
      <c r="K311" s="341">
        <f t="shared" si="97"/>
        <v>10000</v>
      </c>
      <c r="L311" s="341"/>
      <c r="M311" s="341"/>
      <c r="N311" s="84" t="s">
        <v>44</v>
      </c>
      <c r="O311" s="84">
        <v>12</v>
      </c>
      <c r="P311" s="84">
        <v>2</v>
      </c>
      <c r="Q311" s="84">
        <v>3</v>
      </c>
      <c r="R311" s="84">
        <v>2</v>
      </c>
      <c r="S311" s="84">
        <v>9</v>
      </c>
      <c r="T311" s="61">
        <v>1</v>
      </c>
    </row>
    <row r="312" spans="2:20" x14ac:dyDescent="0.2">
      <c r="B312" s="617"/>
      <c r="C312" s="618"/>
      <c r="D312" s="611"/>
      <c r="E312" s="61" t="s">
        <v>423</v>
      </c>
      <c r="F312" s="61" t="s">
        <v>233</v>
      </c>
      <c r="G312" s="61">
        <v>80</v>
      </c>
      <c r="H312" s="341">
        <v>500</v>
      </c>
      <c r="I312" s="341">
        <f t="shared" si="95"/>
        <v>40000</v>
      </c>
      <c r="J312" s="341"/>
      <c r="K312" s="341">
        <f t="shared" si="97"/>
        <v>40000</v>
      </c>
      <c r="L312" s="341"/>
      <c r="M312" s="341"/>
      <c r="N312" s="84" t="s">
        <v>44</v>
      </c>
      <c r="O312" s="84">
        <v>12</v>
      </c>
      <c r="P312" s="84">
        <v>2</v>
      </c>
      <c r="Q312" s="84">
        <v>3</v>
      </c>
      <c r="R312" s="84">
        <v>1</v>
      </c>
      <c r="S312" s="84">
        <v>1</v>
      </c>
      <c r="T312" s="61">
        <v>1</v>
      </c>
    </row>
    <row r="313" spans="2:20" x14ac:dyDescent="0.2">
      <c r="B313" s="617"/>
      <c r="C313" s="618"/>
      <c r="D313" s="611"/>
      <c r="E313" s="17" t="s">
        <v>424</v>
      </c>
      <c r="F313" s="61" t="s">
        <v>184</v>
      </c>
      <c r="G313" s="61">
        <v>16</v>
      </c>
      <c r="H313" s="341">
        <v>350</v>
      </c>
      <c r="I313" s="341">
        <f>G313*H313</f>
        <v>5600</v>
      </c>
      <c r="J313" s="341"/>
      <c r="K313" s="341">
        <f t="shared" si="97"/>
        <v>5600</v>
      </c>
      <c r="L313" s="341"/>
      <c r="M313" s="341"/>
      <c r="N313" s="84" t="s">
        <v>44</v>
      </c>
      <c r="O313" s="84">
        <v>12</v>
      </c>
      <c r="P313" s="84">
        <v>2</v>
      </c>
      <c r="Q313" s="84">
        <v>2</v>
      </c>
      <c r="R313" s="84">
        <v>5</v>
      </c>
      <c r="S313" s="84">
        <v>8</v>
      </c>
      <c r="T313" s="61">
        <v>1</v>
      </c>
    </row>
    <row r="314" spans="2:20" x14ac:dyDescent="0.2">
      <c r="B314" s="617"/>
      <c r="C314" s="618"/>
      <c r="D314" s="611"/>
      <c r="E314" s="61" t="s">
        <v>425</v>
      </c>
      <c r="F314" s="17" t="s">
        <v>182</v>
      </c>
      <c r="G314" s="341">
        <v>80</v>
      </c>
      <c r="H314" s="341">
        <v>70</v>
      </c>
      <c r="I314" s="341">
        <f>+G314*H314</f>
        <v>5600</v>
      </c>
      <c r="J314" s="341"/>
      <c r="K314" s="341">
        <f t="shared" si="97"/>
        <v>5600</v>
      </c>
      <c r="L314" s="341"/>
      <c r="M314" s="341"/>
      <c r="N314" s="84" t="s">
        <v>44</v>
      </c>
      <c r="O314" s="84">
        <v>12</v>
      </c>
      <c r="P314" s="84">
        <v>2</v>
      </c>
      <c r="Q314" s="84">
        <v>2</v>
      </c>
      <c r="R314" s="84">
        <v>5</v>
      </c>
      <c r="S314" s="84">
        <v>8</v>
      </c>
      <c r="T314" s="17">
        <v>1</v>
      </c>
    </row>
    <row r="315" spans="2:20" x14ac:dyDescent="0.2">
      <c r="B315" s="617"/>
      <c r="C315" s="618"/>
      <c r="D315" s="611"/>
      <c r="E315" s="17" t="s">
        <v>426</v>
      </c>
      <c r="F315" s="17" t="s">
        <v>223</v>
      </c>
      <c r="G315" s="341">
        <v>80</v>
      </c>
      <c r="H315" s="341">
        <v>350</v>
      </c>
      <c r="I315" s="341">
        <f>G315*H315</f>
        <v>28000</v>
      </c>
      <c r="J315" s="341"/>
      <c r="K315" s="341">
        <f t="shared" si="97"/>
        <v>28000</v>
      </c>
      <c r="L315" s="341"/>
      <c r="M315" s="341"/>
      <c r="N315" s="84" t="s">
        <v>44</v>
      </c>
      <c r="O315" s="84">
        <v>12</v>
      </c>
      <c r="P315" s="84">
        <v>2</v>
      </c>
      <c r="Q315" s="84">
        <v>2</v>
      </c>
      <c r="R315" s="84">
        <v>5</v>
      </c>
      <c r="S315" s="84">
        <v>8</v>
      </c>
      <c r="T315" s="17">
        <v>1</v>
      </c>
    </row>
    <row r="316" spans="2:20" x14ac:dyDescent="0.2">
      <c r="B316" s="617"/>
      <c r="C316" s="618"/>
      <c r="D316" s="611"/>
      <c r="E316" s="61" t="s">
        <v>427</v>
      </c>
      <c r="F316" s="61" t="s">
        <v>124</v>
      </c>
      <c r="G316" s="61">
        <v>80</v>
      </c>
      <c r="H316" s="341">
        <v>5</v>
      </c>
      <c r="I316" s="341">
        <f>G316*H316</f>
        <v>400</v>
      </c>
      <c r="J316" s="341"/>
      <c r="K316" s="341">
        <f t="shared" si="97"/>
        <v>400</v>
      </c>
      <c r="L316" s="341"/>
      <c r="M316" s="341"/>
      <c r="N316" s="84" t="s">
        <v>44</v>
      </c>
      <c r="O316" s="84">
        <v>12</v>
      </c>
      <c r="P316" s="84">
        <v>2</v>
      </c>
      <c r="Q316" s="84">
        <v>2</v>
      </c>
      <c r="R316" s="84">
        <v>2</v>
      </c>
      <c r="S316" s="84">
        <v>2</v>
      </c>
      <c r="T316" s="61">
        <v>1</v>
      </c>
    </row>
    <row r="317" spans="2:20" ht="25.5" x14ac:dyDescent="0.2">
      <c r="B317" s="617"/>
      <c r="C317" s="618"/>
      <c r="D317" s="611"/>
      <c r="E317" s="17" t="s">
        <v>428</v>
      </c>
      <c r="F317" s="61" t="s">
        <v>237</v>
      </c>
      <c r="G317" s="61">
        <v>80</v>
      </c>
      <c r="H317" s="341">
        <v>25</v>
      </c>
      <c r="I317" s="341">
        <f>G317*H317</f>
        <v>2000</v>
      </c>
      <c r="J317" s="341"/>
      <c r="K317" s="341">
        <f t="shared" si="97"/>
        <v>2000</v>
      </c>
      <c r="L317" s="341"/>
      <c r="M317" s="341"/>
      <c r="N317" s="84" t="s">
        <v>44</v>
      </c>
      <c r="O317" s="84">
        <v>12</v>
      </c>
      <c r="P317" s="84">
        <v>2</v>
      </c>
      <c r="Q317" s="84">
        <v>2</v>
      </c>
      <c r="R317" s="84">
        <v>2</v>
      </c>
      <c r="S317" s="84">
        <v>2</v>
      </c>
      <c r="T317" s="61">
        <v>1</v>
      </c>
    </row>
    <row r="318" spans="2:20" x14ac:dyDescent="0.2">
      <c r="B318" s="619"/>
      <c r="C318" s="620"/>
      <c r="D318" s="612"/>
      <c r="E318" s="61" t="s">
        <v>429</v>
      </c>
      <c r="F318" s="61" t="s">
        <v>283</v>
      </c>
      <c r="G318" s="333">
        <v>3</v>
      </c>
      <c r="H318" s="341">
        <v>2110</v>
      </c>
      <c r="I318" s="341">
        <f>G318*H318</f>
        <v>6330</v>
      </c>
      <c r="J318" s="341"/>
      <c r="K318" s="341">
        <f t="shared" si="97"/>
        <v>6330</v>
      </c>
      <c r="L318" s="341"/>
      <c r="M318" s="341"/>
      <c r="N318" s="84" t="s">
        <v>44</v>
      </c>
      <c r="O318" s="84">
        <v>12</v>
      </c>
      <c r="P318" s="84">
        <v>2</v>
      </c>
      <c r="Q318" s="84">
        <v>3</v>
      </c>
      <c r="R318" s="84">
        <v>9</v>
      </c>
      <c r="S318" s="84">
        <v>2</v>
      </c>
      <c r="T318" s="61">
        <v>1</v>
      </c>
    </row>
    <row r="319" spans="2:20" ht="14.25" customHeight="1" x14ac:dyDescent="0.2">
      <c r="B319" s="615" t="s">
        <v>1333</v>
      </c>
      <c r="C319" s="615"/>
      <c r="D319" s="589">
        <f>SUM(I319:I323)</f>
        <v>224000</v>
      </c>
      <c r="E319" s="61" t="s">
        <v>430</v>
      </c>
      <c r="F319" s="61" t="s">
        <v>431</v>
      </c>
      <c r="G319" s="333">
        <v>1800</v>
      </c>
      <c r="H319" s="341">
        <v>5</v>
      </c>
      <c r="I319" s="341">
        <f t="shared" si="95"/>
        <v>9000</v>
      </c>
      <c r="J319" s="341"/>
      <c r="K319" s="341">
        <f>I319</f>
        <v>9000</v>
      </c>
      <c r="L319" s="341"/>
      <c r="M319" s="341"/>
      <c r="N319" s="84" t="s">
        <v>44</v>
      </c>
      <c r="O319" s="84">
        <v>12</v>
      </c>
      <c r="P319" s="84">
        <v>2</v>
      </c>
      <c r="Q319" s="84">
        <v>2</v>
      </c>
      <c r="R319" s="84">
        <v>2</v>
      </c>
      <c r="S319" s="84">
        <v>2</v>
      </c>
      <c r="T319" s="61">
        <v>1</v>
      </c>
    </row>
    <row r="320" spans="2:20" x14ac:dyDescent="0.2">
      <c r="B320" s="615"/>
      <c r="C320" s="615"/>
      <c r="D320" s="589"/>
      <c r="E320" s="61" t="s">
        <v>432</v>
      </c>
      <c r="F320" s="61" t="s">
        <v>124</v>
      </c>
      <c r="G320" s="333">
        <v>1800</v>
      </c>
      <c r="H320" s="341">
        <v>5</v>
      </c>
      <c r="I320" s="341">
        <f t="shared" si="95"/>
        <v>9000</v>
      </c>
      <c r="J320" s="341"/>
      <c r="K320" s="341">
        <f t="shared" ref="K320:K332" si="98">I320</f>
        <v>9000</v>
      </c>
      <c r="L320" s="341"/>
      <c r="M320" s="341"/>
      <c r="N320" s="84" t="s">
        <v>44</v>
      </c>
      <c r="O320" s="84">
        <v>12</v>
      </c>
      <c r="P320" s="84">
        <v>2</v>
      </c>
      <c r="Q320" s="84">
        <v>2</v>
      </c>
      <c r="R320" s="84">
        <v>2</v>
      </c>
      <c r="S320" s="84">
        <v>2</v>
      </c>
      <c r="T320" s="61">
        <v>1</v>
      </c>
    </row>
    <row r="321" spans="1:21" x14ac:dyDescent="0.2">
      <c r="B321" s="615"/>
      <c r="C321" s="615"/>
      <c r="D321" s="589"/>
      <c r="E321" s="61" t="s">
        <v>433</v>
      </c>
      <c r="F321" s="61" t="s">
        <v>434</v>
      </c>
      <c r="G321" s="333">
        <v>200</v>
      </c>
      <c r="H321" s="365">
        <v>30</v>
      </c>
      <c r="I321" s="365">
        <f t="shared" si="95"/>
        <v>6000</v>
      </c>
      <c r="J321" s="341"/>
      <c r="K321" s="341">
        <f t="shared" si="98"/>
        <v>6000</v>
      </c>
      <c r="L321" s="341"/>
      <c r="M321" s="341"/>
      <c r="N321" s="84" t="s">
        <v>44</v>
      </c>
      <c r="O321" s="84">
        <v>12</v>
      </c>
      <c r="P321" s="84">
        <v>2</v>
      </c>
      <c r="Q321" s="84">
        <v>2</v>
      </c>
      <c r="R321" s="84">
        <v>2</v>
      </c>
      <c r="S321" s="84">
        <v>2</v>
      </c>
      <c r="T321" s="61">
        <v>1</v>
      </c>
    </row>
    <row r="322" spans="1:21" x14ac:dyDescent="0.2">
      <c r="B322" s="615"/>
      <c r="C322" s="615"/>
      <c r="D322" s="589"/>
      <c r="E322" s="61" t="s">
        <v>435</v>
      </c>
      <c r="F322" s="17" t="s">
        <v>436</v>
      </c>
      <c r="G322" s="365">
        <v>1</v>
      </c>
      <c r="H322" s="365">
        <v>100000</v>
      </c>
      <c r="I322" s="365">
        <f>G322*H322</f>
        <v>100000</v>
      </c>
      <c r="J322" s="341"/>
      <c r="K322" s="341">
        <f t="shared" si="98"/>
        <v>100000</v>
      </c>
      <c r="L322" s="341"/>
      <c r="M322" s="341"/>
      <c r="N322" s="84" t="s">
        <v>44</v>
      </c>
      <c r="O322" s="84">
        <v>12</v>
      </c>
      <c r="P322" s="84">
        <v>2</v>
      </c>
      <c r="Q322" s="84">
        <v>2</v>
      </c>
      <c r="R322" s="84">
        <v>2</v>
      </c>
      <c r="S322" s="84">
        <v>1</v>
      </c>
      <c r="T322" s="61">
        <v>1</v>
      </c>
    </row>
    <row r="323" spans="1:21" ht="25.5" x14ac:dyDescent="0.2">
      <c r="B323" s="615"/>
      <c r="C323" s="615"/>
      <c r="D323" s="589"/>
      <c r="E323" s="61" t="s">
        <v>437</v>
      </c>
      <c r="F323" s="17" t="s">
        <v>438</v>
      </c>
      <c r="G323" s="365">
        <v>1</v>
      </c>
      <c r="H323" s="365">
        <v>100000</v>
      </c>
      <c r="I323" s="365">
        <f>G323*H322</f>
        <v>100000</v>
      </c>
      <c r="J323" s="341"/>
      <c r="K323" s="341">
        <f t="shared" si="98"/>
        <v>100000</v>
      </c>
      <c r="L323" s="341"/>
      <c r="M323" s="341"/>
      <c r="N323" s="84" t="s">
        <v>44</v>
      </c>
      <c r="O323" s="84">
        <v>12</v>
      </c>
      <c r="P323" s="84">
        <v>2</v>
      </c>
      <c r="Q323" s="84">
        <v>2</v>
      </c>
      <c r="R323" s="84">
        <v>2</v>
      </c>
      <c r="S323" s="84">
        <v>1</v>
      </c>
      <c r="T323" s="61">
        <v>1</v>
      </c>
    </row>
    <row r="324" spans="1:21" ht="25.5" x14ac:dyDescent="0.2">
      <c r="B324" s="624" t="s">
        <v>439</v>
      </c>
      <c r="C324" s="625"/>
      <c r="D324" s="621">
        <f>+SUM(I324:I332)</f>
        <v>239610</v>
      </c>
      <c r="E324" s="17" t="s">
        <v>440</v>
      </c>
      <c r="F324" s="17" t="s">
        <v>441</v>
      </c>
      <c r="G324" s="379">
        <v>10</v>
      </c>
      <c r="H324" s="379">
        <v>10000</v>
      </c>
      <c r="I324" s="379">
        <f t="shared" si="95"/>
        <v>100000</v>
      </c>
      <c r="J324" s="380"/>
      <c r="K324" s="380">
        <f t="shared" si="98"/>
        <v>100000</v>
      </c>
      <c r="L324" s="380"/>
      <c r="M324" s="380"/>
      <c r="N324" s="84" t="s">
        <v>44</v>
      </c>
      <c r="O324" s="84">
        <v>12</v>
      </c>
      <c r="P324" s="84">
        <v>2</v>
      </c>
      <c r="Q324" s="84">
        <v>2</v>
      </c>
      <c r="R324" s="84">
        <v>8</v>
      </c>
      <c r="S324" s="84">
        <v>7</v>
      </c>
      <c r="T324" s="61">
        <v>6</v>
      </c>
    </row>
    <row r="325" spans="1:21" x14ac:dyDescent="0.2">
      <c r="B325" s="617"/>
      <c r="C325" s="618"/>
      <c r="D325" s="611"/>
      <c r="E325" s="61" t="s">
        <v>442</v>
      </c>
      <c r="F325" s="61" t="s">
        <v>233</v>
      </c>
      <c r="G325" s="333">
        <v>100</v>
      </c>
      <c r="H325" s="365">
        <v>500</v>
      </c>
      <c r="I325" s="365">
        <f t="shared" si="95"/>
        <v>50000</v>
      </c>
      <c r="J325" s="341"/>
      <c r="K325" s="341">
        <f t="shared" si="98"/>
        <v>50000</v>
      </c>
      <c r="L325" s="341"/>
      <c r="M325" s="341"/>
      <c r="N325" s="84" t="s">
        <v>44</v>
      </c>
      <c r="O325" s="84">
        <v>12</v>
      </c>
      <c r="P325" s="84">
        <v>2</v>
      </c>
      <c r="Q325" s="84">
        <v>3</v>
      </c>
      <c r="R325" s="84">
        <v>1</v>
      </c>
      <c r="S325" s="84">
        <v>1</v>
      </c>
      <c r="T325" s="61">
        <v>1</v>
      </c>
      <c r="U325" s="385"/>
    </row>
    <row r="326" spans="1:21" x14ac:dyDescent="0.2">
      <c r="B326" s="617"/>
      <c r="C326" s="618"/>
      <c r="D326" s="611"/>
      <c r="E326" s="17" t="s">
        <v>443</v>
      </c>
      <c r="F326" s="61" t="s">
        <v>180</v>
      </c>
      <c r="G326" s="333">
        <v>1</v>
      </c>
      <c r="H326" s="365">
        <v>10000</v>
      </c>
      <c r="I326" s="365">
        <f t="shared" si="95"/>
        <v>10000</v>
      </c>
      <c r="J326" s="341"/>
      <c r="K326" s="341">
        <f t="shared" si="98"/>
        <v>10000</v>
      </c>
      <c r="L326" s="341"/>
      <c r="M326" s="341"/>
      <c r="N326" s="84" t="s">
        <v>44</v>
      </c>
      <c r="O326" s="84">
        <v>12</v>
      </c>
      <c r="P326" s="84">
        <v>2</v>
      </c>
      <c r="Q326" s="84">
        <v>2</v>
      </c>
      <c r="R326" s="84">
        <v>5</v>
      </c>
      <c r="S326" s="84">
        <v>8</v>
      </c>
      <c r="T326" s="61">
        <v>1</v>
      </c>
      <c r="U326" s="385"/>
    </row>
    <row r="327" spans="1:21" x14ac:dyDescent="0.2">
      <c r="B327" s="617"/>
      <c r="C327" s="618"/>
      <c r="D327" s="611"/>
      <c r="E327" s="61" t="s">
        <v>444</v>
      </c>
      <c r="F327" s="61" t="s">
        <v>445</v>
      </c>
      <c r="G327" s="61">
        <v>1</v>
      </c>
      <c r="H327" s="341">
        <v>5000</v>
      </c>
      <c r="I327" s="341">
        <f t="shared" si="95"/>
        <v>5000</v>
      </c>
      <c r="J327" s="341"/>
      <c r="K327" s="341">
        <f t="shared" si="98"/>
        <v>5000</v>
      </c>
      <c r="L327" s="341"/>
      <c r="M327" s="341"/>
      <c r="N327" s="84" t="s">
        <v>44</v>
      </c>
      <c r="O327" s="84">
        <v>12</v>
      </c>
      <c r="P327" s="84">
        <v>2</v>
      </c>
      <c r="Q327" s="84">
        <v>2</v>
      </c>
      <c r="R327" s="84">
        <v>5</v>
      </c>
      <c r="S327" s="84">
        <v>8</v>
      </c>
      <c r="T327" s="61">
        <v>1</v>
      </c>
      <c r="U327" s="385"/>
    </row>
    <row r="328" spans="1:21" x14ac:dyDescent="0.2">
      <c r="A328" s="85"/>
      <c r="B328" s="617"/>
      <c r="C328" s="618"/>
      <c r="D328" s="611"/>
      <c r="E328" s="17" t="s">
        <v>446</v>
      </c>
      <c r="F328" s="17" t="s">
        <v>447</v>
      </c>
      <c r="G328" s="341">
        <v>200</v>
      </c>
      <c r="H328" s="341">
        <v>250</v>
      </c>
      <c r="I328" s="341">
        <f t="shared" si="95"/>
        <v>50000</v>
      </c>
      <c r="J328" s="341"/>
      <c r="K328" s="341">
        <f t="shared" si="98"/>
        <v>50000</v>
      </c>
      <c r="L328" s="341"/>
      <c r="M328" s="341"/>
      <c r="N328" s="84" t="s">
        <v>44</v>
      </c>
      <c r="O328" s="84">
        <v>12</v>
      </c>
      <c r="P328" s="84">
        <v>2</v>
      </c>
      <c r="Q328" s="84">
        <v>2</v>
      </c>
      <c r="R328" s="84">
        <v>2</v>
      </c>
      <c r="S328" s="84">
        <v>2</v>
      </c>
      <c r="T328" s="17">
        <v>1</v>
      </c>
      <c r="U328" s="385"/>
    </row>
    <row r="329" spans="1:21" x14ac:dyDescent="0.2">
      <c r="B329" s="617"/>
      <c r="C329" s="618"/>
      <c r="D329" s="611"/>
      <c r="E329" s="61" t="s">
        <v>448</v>
      </c>
      <c r="F329" s="17" t="s">
        <v>283</v>
      </c>
      <c r="G329" s="341">
        <v>1</v>
      </c>
      <c r="H329" s="341">
        <v>2110</v>
      </c>
      <c r="I329" s="341">
        <f t="shared" si="95"/>
        <v>2110</v>
      </c>
      <c r="J329" s="341"/>
      <c r="K329" s="341">
        <f t="shared" si="98"/>
        <v>2110</v>
      </c>
      <c r="L329" s="341"/>
      <c r="M329" s="341"/>
      <c r="N329" s="84" t="s">
        <v>44</v>
      </c>
      <c r="O329" s="84">
        <v>12</v>
      </c>
      <c r="P329" s="84">
        <v>2</v>
      </c>
      <c r="Q329" s="84">
        <v>3</v>
      </c>
      <c r="R329" s="84">
        <v>9</v>
      </c>
      <c r="S329" s="84">
        <v>2</v>
      </c>
      <c r="T329" s="17">
        <v>1</v>
      </c>
      <c r="U329" s="385"/>
    </row>
    <row r="330" spans="1:21" x14ac:dyDescent="0.2">
      <c r="B330" s="617"/>
      <c r="C330" s="618"/>
      <c r="D330" s="611"/>
      <c r="E330" s="17" t="s">
        <v>449</v>
      </c>
      <c r="F330" s="61" t="s">
        <v>450</v>
      </c>
      <c r="G330" s="61">
        <v>100</v>
      </c>
      <c r="H330" s="341">
        <v>25</v>
      </c>
      <c r="I330" s="341">
        <f t="shared" si="95"/>
        <v>2500</v>
      </c>
      <c r="J330" s="341"/>
      <c r="K330" s="341">
        <f t="shared" si="98"/>
        <v>2500</v>
      </c>
      <c r="L330" s="341"/>
      <c r="M330" s="341"/>
      <c r="N330" s="84" t="s">
        <v>44</v>
      </c>
      <c r="O330" s="84">
        <v>12</v>
      </c>
      <c r="P330" s="84">
        <v>2</v>
      </c>
      <c r="Q330" s="84">
        <v>2</v>
      </c>
      <c r="R330" s="84">
        <v>2</v>
      </c>
      <c r="S330" s="84">
        <v>2</v>
      </c>
      <c r="T330" s="61">
        <v>1</v>
      </c>
      <c r="U330" s="385"/>
    </row>
    <row r="331" spans="1:21" x14ac:dyDescent="0.2">
      <c r="B331" s="617"/>
      <c r="C331" s="618"/>
      <c r="D331" s="611"/>
      <c r="E331" s="61" t="s">
        <v>451</v>
      </c>
      <c r="F331" s="61" t="s">
        <v>128</v>
      </c>
      <c r="G331" s="61">
        <v>2500</v>
      </c>
      <c r="H331" s="341">
        <v>0</v>
      </c>
      <c r="I331" s="341">
        <f t="shared" si="95"/>
        <v>0</v>
      </c>
      <c r="J331" s="341"/>
      <c r="K331" s="341">
        <f t="shared" si="98"/>
        <v>0</v>
      </c>
      <c r="L331" s="341"/>
      <c r="M331" s="341"/>
      <c r="N331" s="84" t="s">
        <v>44</v>
      </c>
      <c r="O331" s="84">
        <v>12</v>
      </c>
      <c r="P331" s="84">
        <v>2</v>
      </c>
      <c r="Q331" s="84">
        <v>2</v>
      </c>
      <c r="R331" s="84">
        <v>2</v>
      </c>
      <c r="S331" s="84">
        <v>2</v>
      </c>
      <c r="T331" s="61">
        <v>1</v>
      </c>
      <c r="U331" s="385"/>
    </row>
    <row r="332" spans="1:21" x14ac:dyDescent="0.2">
      <c r="B332" s="619"/>
      <c r="C332" s="620"/>
      <c r="D332" s="612"/>
      <c r="E332" s="17" t="s">
        <v>452</v>
      </c>
      <c r="F332" s="61" t="s">
        <v>255</v>
      </c>
      <c r="G332" s="61">
        <v>4</v>
      </c>
      <c r="H332" s="341">
        <v>5000</v>
      </c>
      <c r="I332" s="341">
        <f t="shared" si="95"/>
        <v>20000</v>
      </c>
      <c r="J332" s="341"/>
      <c r="K332" s="341">
        <f t="shared" si="98"/>
        <v>20000</v>
      </c>
      <c r="L332" s="341"/>
      <c r="M332" s="341"/>
      <c r="N332" s="84" t="s">
        <v>44</v>
      </c>
      <c r="O332" s="84">
        <v>12</v>
      </c>
      <c r="P332" s="84">
        <v>2</v>
      </c>
      <c r="Q332" s="84">
        <v>2</v>
      </c>
      <c r="R332" s="84">
        <v>2</v>
      </c>
      <c r="S332" s="84">
        <v>2</v>
      </c>
      <c r="T332" s="61">
        <v>1</v>
      </c>
      <c r="U332" s="385"/>
    </row>
    <row r="333" spans="1:21" ht="31.5" customHeight="1" x14ac:dyDescent="0.2">
      <c r="B333" s="615" t="s">
        <v>453</v>
      </c>
      <c r="C333" s="615"/>
      <c r="D333" s="589">
        <f>SUM(I333:I337)</f>
        <v>287500</v>
      </c>
      <c r="E333" s="86" t="s">
        <v>454</v>
      </c>
      <c r="F333" s="17" t="s">
        <v>455</v>
      </c>
      <c r="G333" s="341">
        <v>10000</v>
      </c>
      <c r="H333" s="341">
        <v>5</v>
      </c>
      <c r="I333" s="341">
        <f t="shared" si="95"/>
        <v>50000</v>
      </c>
      <c r="J333" s="341">
        <f>I333</f>
        <v>50000</v>
      </c>
      <c r="K333" s="341"/>
      <c r="L333" s="341"/>
      <c r="M333" s="341"/>
      <c r="N333" s="84" t="s">
        <v>44</v>
      </c>
      <c r="O333" s="84">
        <v>12</v>
      </c>
      <c r="P333" s="84">
        <v>2</v>
      </c>
      <c r="Q333" s="84">
        <v>2</v>
      </c>
      <c r="R333" s="84">
        <v>2</v>
      </c>
      <c r="S333" s="84">
        <v>2</v>
      </c>
      <c r="T333" s="61">
        <v>1</v>
      </c>
      <c r="U333" s="385"/>
    </row>
    <row r="334" spans="1:21" ht="49.5" customHeight="1" x14ac:dyDescent="0.2">
      <c r="B334" s="615"/>
      <c r="C334" s="615"/>
      <c r="D334" s="589"/>
      <c r="E334" s="87" t="s">
        <v>456</v>
      </c>
      <c r="F334" s="17" t="s">
        <v>457</v>
      </c>
      <c r="G334" s="61">
        <v>1500</v>
      </c>
      <c r="H334" s="341">
        <v>10</v>
      </c>
      <c r="I334" s="341">
        <f t="shared" si="95"/>
        <v>15000</v>
      </c>
      <c r="J334" s="341">
        <f t="shared" ref="J334:J337" si="99">I334</f>
        <v>15000</v>
      </c>
      <c r="K334" s="341"/>
      <c r="L334" s="341"/>
      <c r="M334" s="341"/>
      <c r="N334" s="84" t="s">
        <v>44</v>
      </c>
      <c r="O334" s="84">
        <v>12</v>
      </c>
      <c r="P334" s="84">
        <v>2</v>
      </c>
      <c r="Q334" s="84">
        <v>2</v>
      </c>
      <c r="R334" s="84">
        <v>2</v>
      </c>
      <c r="S334" s="84">
        <v>2</v>
      </c>
      <c r="T334" s="61">
        <v>1</v>
      </c>
      <c r="U334" s="385"/>
    </row>
    <row r="335" spans="1:21" ht="14.25" customHeight="1" x14ac:dyDescent="0.2">
      <c r="B335" s="615"/>
      <c r="C335" s="615"/>
      <c r="D335" s="589"/>
      <c r="E335" s="86" t="s">
        <v>458</v>
      </c>
      <c r="F335" s="61" t="s">
        <v>459</v>
      </c>
      <c r="G335" s="61">
        <v>80000</v>
      </c>
      <c r="H335" s="341">
        <v>2</v>
      </c>
      <c r="I335" s="341">
        <f t="shared" si="95"/>
        <v>160000</v>
      </c>
      <c r="J335" s="341">
        <f t="shared" si="99"/>
        <v>160000</v>
      </c>
      <c r="K335" s="341"/>
      <c r="L335" s="341"/>
      <c r="M335" s="341"/>
      <c r="N335" s="84" t="s">
        <v>44</v>
      </c>
      <c r="O335" s="84">
        <v>12</v>
      </c>
      <c r="P335" s="84">
        <v>2</v>
      </c>
      <c r="Q335" s="84">
        <v>2</v>
      </c>
      <c r="R335" s="84">
        <v>2</v>
      </c>
      <c r="S335" s="84">
        <v>2</v>
      </c>
      <c r="T335" s="61">
        <v>1</v>
      </c>
      <c r="U335" s="385"/>
    </row>
    <row r="336" spans="1:21" ht="28.5" customHeight="1" x14ac:dyDescent="0.2">
      <c r="B336" s="615"/>
      <c r="C336" s="615"/>
      <c r="D336" s="589"/>
      <c r="E336" s="87" t="s">
        <v>460</v>
      </c>
      <c r="F336" s="61" t="s">
        <v>461</v>
      </c>
      <c r="G336" s="61">
        <v>1500</v>
      </c>
      <c r="H336" s="341">
        <v>25</v>
      </c>
      <c r="I336" s="341">
        <f>G336*H336</f>
        <v>37500</v>
      </c>
      <c r="J336" s="341">
        <f t="shared" si="99"/>
        <v>37500</v>
      </c>
      <c r="K336" s="341"/>
      <c r="L336" s="341"/>
      <c r="M336" s="341"/>
      <c r="N336" s="84" t="s">
        <v>44</v>
      </c>
      <c r="O336" s="84">
        <v>12</v>
      </c>
      <c r="P336" s="84">
        <v>2</v>
      </c>
      <c r="Q336" s="84">
        <v>2</v>
      </c>
      <c r="R336" s="84">
        <v>2</v>
      </c>
      <c r="S336" s="84">
        <v>2</v>
      </c>
      <c r="T336" s="61">
        <v>1</v>
      </c>
      <c r="U336" s="385"/>
    </row>
    <row r="337" spans="2:21" ht="40.5" customHeight="1" x14ac:dyDescent="0.2">
      <c r="B337" s="615"/>
      <c r="C337" s="615"/>
      <c r="D337" s="589"/>
      <c r="E337" s="86" t="s">
        <v>462</v>
      </c>
      <c r="F337" s="17" t="s">
        <v>255</v>
      </c>
      <c r="G337" s="341">
        <v>5</v>
      </c>
      <c r="H337" s="341">
        <v>5000</v>
      </c>
      <c r="I337" s="341">
        <f t="shared" si="95"/>
        <v>25000</v>
      </c>
      <c r="J337" s="341">
        <f t="shared" si="99"/>
        <v>25000</v>
      </c>
      <c r="K337" s="341"/>
      <c r="L337" s="341"/>
      <c r="M337" s="341"/>
      <c r="N337" s="84" t="s">
        <v>44</v>
      </c>
      <c r="O337" s="84">
        <v>12</v>
      </c>
      <c r="P337" s="84">
        <v>2</v>
      </c>
      <c r="Q337" s="84">
        <v>2</v>
      </c>
      <c r="R337" s="84">
        <v>2</v>
      </c>
      <c r="S337" s="84">
        <v>2</v>
      </c>
      <c r="T337" s="61">
        <v>1</v>
      </c>
      <c r="U337" s="385"/>
    </row>
    <row r="338" spans="2:21" ht="14.25" customHeight="1" x14ac:dyDescent="0.2">
      <c r="B338" s="88"/>
      <c r="C338" s="88"/>
      <c r="D338" s="127">
        <f>+SUM(D261:D337)</f>
        <v>1736740</v>
      </c>
      <c r="E338" s="354"/>
      <c r="F338" s="354"/>
      <c r="G338" s="354"/>
      <c r="H338" s="354"/>
      <c r="I338" s="354">
        <f>+SUM(I261:I337)</f>
        <v>1736740</v>
      </c>
      <c r="J338" s="622"/>
      <c r="K338" s="622"/>
      <c r="L338" s="622"/>
      <c r="M338" s="622"/>
      <c r="N338" s="623"/>
      <c r="O338" s="381"/>
      <c r="P338" s="381"/>
      <c r="Q338" s="381"/>
      <c r="R338" s="381"/>
      <c r="S338" s="381"/>
      <c r="T338" s="381"/>
    </row>
    <row r="339" spans="2:21" x14ac:dyDescent="0.2">
      <c r="B339" s="88"/>
      <c r="C339" s="88"/>
      <c r="D339" s="89"/>
      <c r="E339" s="354"/>
      <c r="F339" s="28"/>
      <c r="G339" s="83"/>
      <c r="H339" s="354"/>
      <c r="I339" s="83"/>
      <c r="J339" s="347"/>
      <c r="K339" s="347"/>
      <c r="L339" s="347"/>
      <c r="M339" s="347"/>
      <c r="N339" s="623"/>
      <c r="O339" s="381"/>
      <c r="P339" s="381"/>
      <c r="Q339" s="381"/>
      <c r="R339" s="381"/>
      <c r="S339" s="381"/>
      <c r="T339" s="381"/>
    </row>
    <row r="340" spans="2:21" ht="15" thickBot="1" x14ac:dyDescent="0.25">
      <c r="B340" s="506" t="s">
        <v>5</v>
      </c>
      <c r="C340" s="506"/>
      <c r="D340" s="51"/>
      <c r="E340" s="51"/>
      <c r="F340" s="51"/>
      <c r="G340" s="51"/>
      <c r="H340" s="51"/>
      <c r="I340" s="51"/>
      <c r="J340" s="383"/>
      <c r="K340" s="91"/>
      <c r="L340" s="91"/>
      <c r="M340" s="91"/>
      <c r="N340" s="91"/>
      <c r="O340" s="381"/>
      <c r="P340" s="381"/>
      <c r="Q340" s="381"/>
      <c r="R340" s="381"/>
      <c r="S340" s="381"/>
      <c r="T340" s="381"/>
      <c r="U340" s="378"/>
    </row>
    <row r="341" spans="2:21" ht="15.75" customHeight="1" thickTop="1" thickBot="1" x14ac:dyDescent="0.25">
      <c r="B341" s="516" t="s">
        <v>6</v>
      </c>
      <c r="C341" s="517" t="s">
        <v>7</v>
      </c>
      <c r="D341" s="517"/>
      <c r="E341" s="518"/>
      <c r="F341" s="508" t="s">
        <v>8</v>
      </c>
      <c r="G341" s="508" t="s">
        <v>9</v>
      </c>
      <c r="H341" s="508" t="s">
        <v>10</v>
      </c>
      <c r="I341" s="607" t="s">
        <v>11</v>
      </c>
      <c r="J341" s="514" t="s">
        <v>12</v>
      </c>
      <c r="K341" s="514"/>
      <c r="L341" s="514"/>
      <c r="M341" s="514"/>
      <c r="N341" s="507" t="s">
        <v>13</v>
      </c>
      <c r="O341" s="507" t="s">
        <v>14</v>
      </c>
      <c r="P341" s="507"/>
      <c r="Q341" s="507"/>
      <c r="R341" s="507"/>
      <c r="S341" s="507"/>
      <c r="T341" s="507"/>
    </row>
    <row r="342" spans="2:21" ht="15.75" thickTop="1" thickBot="1" x14ac:dyDescent="0.25">
      <c r="B342" s="516"/>
      <c r="C342" s="519"/>
      <c r="D342" s="519"/>
      <c r="E342" s="520"/>
      <c r="F342" s="508"/>
      <c r="G342" s="508"/>
      <c r="H342" s="508"/>
      <c r="I342" s="607"/>
      <c r="J342" s="44" t="s">
        <v>15</v>
      </c>
      <c r="K342" s="44" t="s">
        <v>16</v>
      </c>
      <c r="L342" s="44" t="s">
        <v>17</v>
      </c>
      <c r="M342" s="44" t="s">
        <v>18</v>
      </c>
      <c r="N342" s="507"/>
      <c r="O342" s="507"/>
      <c r="P342" s="507"/>
      <c r="Q342" s="507"/>
      <c r="R342" s="507"/>
      <c r="S342" s="507"/>
      <c r="T342" s="507"/>
    </row>
    <row r="343" spans="2:21" ht="69.75" customHeight="1" thickTop="1" thickBot="1" x14ac:dyDescent="0.25">
      <c r="B343" s="81" t="s">
        <v>463</v>
      </c>
      <c r="C343" s="605"/>
      <c r="D343" s="605"/>
      <c r="E343" s="606"/>
      <c r="F343" s="92" t="s">
        <v>291</v>
      </c>
      <c r="G343" s="350" t="s">
        <v>464</v>
      </c>
      <c r="H343" s="350"/>
      <c r="I343" s="343">
        <v>6</v>
      </c>
      <c r="J343" s="48"/>
      <c r="K343" s="48"/>
      <c r="L343" s="47"/>
      <c r="M343" s="47"/>
      <c r="N343" s="117">
        <f>SUMPRODUCT(D348:D363)</f>
        <v>3495309.48</v>
      </c>
      <c r="O343" s="524"/>
      <c r="P343" s="524"/>
      <c r="Q343" s="524"/>
      <c r="R343" s="524"/>
      <c r="S343" s="524"/>
      <c r="T343" s="524"/>
    </row>
    <row r="344" spans="2:21" ht="15" thickTop="1" x14ac:dyDescent="0.2">
      <c r="B344" s="37"/>
      <c r="C344" s="37"/>
      <c r="D344" s="37"/>
      <c r="E344" s="41"/>
      <c r="F344" s="41"/>
      <c r="G344" s="41"/>
      <c r="H344" s="41"/>
      <c r="I344" s="41"/>
      <c r="J344" s="383"/>
      <c r="K344" s="91"/>
      <c r="L344" s="91"/>
      <c r="M344" s="91"/>
      <c r="N344" s="93"/>
      <c r="O344" s="386"/>
      <c r="P344" s="386"/>
      <c r="Q344" s="386"/>
      <c r="R344" s="386"/>
      <c r="S344" s="386"/>
      <c r="T344" s="386"/>
    </row>
    <row r="345" spans="2:21" ht="15" thickBot="1" x14ac:dyDescent="0.25">
      <c r="B345" s="506" t="s">
        <v>23</v>
      </c>
      <c r="C345" s="506"/>
      <c r="D345" s="51"/>
      <c r="E345" s="51"/>
      <c r="F345" s="51">
        <f>100000/20</f>
        <v>5000</v>
      </c>
      <c r="G345" s="51"/>
      <c r="H345" s="51"/>
      <c r="I345" s="51"/>
      <c r="J345" s="383"/>
      <c r="K345" s="91"/>
      <c r="L345" s="91"/>
      <c r="M345" s="91"/>
      <c r="N345" s="91"/>
      <c r="O345" s="387"/>
      <c r="P345" s="387"/>
      <c r="Q345" s="387"/>
      <c r="R345" s="387"/>
      <c r="S345" s="387"/>
      <c r="T345" s="387"/>
    </row>
    <row r="346" spans="2:21" ht="15.75" thickTop="1" thickBot="1" x14ac:dyDescent="0.25">
      <c r="B346" s="507" t="s">
        <v>24</v>
      </c>
      <c r="C346" s="507"/>
      <c r="D346" s="508" t="s">
        <v>25</v>
      </c>
      <c r="E346" s="525"/>
      <c r="F346" s="508"/>
      <c r="G346" s="508"/>
      <c r="H346" s="508"/>
      <c r="I346" s="607"/>
      <c r="J346" s="508" t="s">
        <v>27</v>
      </c>
      <c r="K346" s="508"/>
      <c r="L346" s="508"/>
      <c r="M346" s="508"/>
      <c r="N346" s="507" t="s">
        <v>28</v>
      </c>
      <c r="O346" s="508" t="s">
        <v>29</v>
      </c>
      <c r="P346" s="508"/>
      <c r="Q346" s="508"/>
      <c r="R346" s="508"/>
      <c r="S346" s="508"/>
      <c r="T346" s="508"/>
    </row>
    <row r="347" spans="2:21" ht="52.5" customHeight="1" thickTop="1" thickBot="1" x14ac:dyDescent="0.25">
      <c r="B347" s="507"/>
      <c r="C347" s="507"/>
      <c r="D347" s="508"/>
      <c r="E347" s="526"/>
      <c r="F347" s="66" t="s">
        <v>30</v>
      </c>
      <c r="G347" s="66" t="s">
        <v>31</v>
      </c>
      <c r="H347" s="66" t="s">
        <v>32</v>
      </c>
      <c r="I347" s="94" t="s">
        <v>33</v>
      </c>
      <c r="J347" s="53" t="s">
        <v>15</v>
      </c>
      <c r="K347" s="53" t="s">
        <v>16</v>
      </c>
      <c r="L347" s="53" t="s">
        <v>17</v>
      </c>
      <c r="M347" s="53" t="s">
        <v>18</v>
      </c>
      <c r="N347" s="590"/>
      <c r="O347" s="70" t="s">
        <v>34</v>
      </c>
      <c r="P347" s="70" t="s">
        <v>35</v>
      </c>
      <c r="Q347" s="70" t="s">
        <v>36</v>
      </c>
      <c r="R347" s="70" t="s">
        <v>37</v>
      </c>
      <c r="S347" s="70" t="s">
        <v>38</v>
      </c>
      <c r="T347" s="70" t="s">
        <v>39</v>
      </c>
    </row>
    <row r="348" spans="2:21" ht="72.75" customHeight="1" thickTop="1" x14ac:dyDescent="0.2">
      <c r="B348" s="616" t="s">
        <v>465</v>
      </c>
      <c r="C348" s="616"/>
      <c r="D348" s="31">
        <f>SUM(I348:I348)</f>
        <v>2730000</v>
      </c>
      <c r="E348" s="17" t="s">
        <v>466</v>
      </c>
      <c r="F348" s="17" t="s">
        <v>467</v>
      </c>
      <c r="G348" s="341">
        <v>7</v>
      </c>
      <c r="H348" s="341">
        <f>30000*13</f>
        <v>390000</v>
      </c>
      <c r="I348" s="341">
        <f>+G348*H348</f>
        <v>2730000</v>
      </c>
      <c r="J348" s="341">
        <f>I348</f>
        <v>2730000</v>
      </c>
      <c r="K348" s="341"/>
      <c r="L348" s="341"/>
      <c r="M348" s="341"/>
      <c r="N348" s="84" t="s">
        <v>44</v>
      </c>
      <c r="O348" s="84">
        <v>12</v>
      </c>
      <c r="P348" s="84">
        <v>2</v>
      </c>
      <c r="Q348" s="84">
        <v>2</v>
      </c>
      <c r="R348" s="84">
        <v>8</v>
      </c>
      <c r="S348" s="84">
        <v>7</v>
      </c>
      <c r="T348" s="61">
        <v>6</v>
      </c>
    </row>
    <row r="349" spans="2:21" ht="32.25" customHeight="1" x14ac:dyDescent="0.2">
      <c r="B349" s="616" t="s">
        <v>468</v>
      </c>
      <c r="C349" s="616"/>
      <c r="D349" s="150">
        <f>SUMPRODUCT(I349:I349)</f>
        <v>396089.48</v>
      </c>
      <c r="E349" s="61" t="s">
        <v>469</v>
      </c>
      <c r="F349" s="61" t="s">
        <v>928</v>
      </c>
      <c r="G349" s="333">
        <v>1</v>
      </c>
      <c r="H349" s="365">
        <f>379000+17089.48</f>
        <v>396089.48</v>
      </c>
      <c r="I349" s="365">
        <f t="shared" ref="I349:I363" si="100">+G349*H349</f>
        <v>396089.48</v>
      </c>
      <c r="J349" s="341">
        <f t="shared" ref="J349" si="101">I349</f>
        <v>396089.48</v>
      </c>
      <c r="K349" s="341"/>
      <c r="L349" s="341"/>
      <c r="M349" s="341"/>
      <c r="N349" s="84" t="s">
        <v>44</v>
      </c>
      <c r="O349" s="84">
        <v>12</v>
      </c>
      <c r="P349" s="84">
        <v>2</v>
      </c>
      <c r="Q349" s="84">
        <v>2</v>
      </c>
      <c r="R349" s="84">
        <v>8</v>
      </c>
      <c r="S349" s="84">
        <v>7</v>
      </c>
      <c r="T349" s="61">
        <v>4</v>
      </c>
    </row>
    <row r="350" spans="2:21" ht="45.75" customHeight="1" x14ac:dyDescent="0.2">
      <c r="B350" s="617" t="s">
        <v>1303</v>
      </c>
      <c r="C350" s="618"/>
      <c r="D350" s="621">
        <f>SUM(I350:I359)</f>
        <v>244220</v>
      </c>
      <c r="E350" s="17" t="s">
        <v>471</v>
      </c>
      <c r="F350" s="17" t="s">
        <v>472</v>
      </c>
      <c r="G350" s="20">
        <v>2</v>
      </c>
      <c r="H350" s="379">
        <v>70000</v>
      </c>
      <c r="I350" s="379">
        <f t="shared" si="100"/>
        <v>140000</v>
      </c>
      <c r="J350" s="380"/>
      <c r="K350" s="380">
        <f>I350</f>
        <v>140000</v>
      </c>
      <c r="L350" s="341"/>
      <c r="M350" s="341"/>
      <c r="N350" s="84" t="s">
        <v>44</v>
      </c>
      <c r="O350" s="84">
        <v>12</v>
      </c>
      <c r="P350" s="84">
        <v>2</v>
      </c>
      <c r="Q350" s="84">
        <v>2</v>
      </c>
      <c r="R350" s="84">
        <v>8</v>
      </c>
      <c r="S350" s="84">
        <v>7</v>
      </c>
      <c r="T350" s="61">
        <v>6</v>
      </c>
    </row>
    <row r="351" spans="2:21" x14ac:dyDescent="0.2">
      <c r="B351" s="617"/>
      <c r="C351" s="618"/>
      <c r="D351" s="611"/>
      <c r="E351" s="17" t="s">
        <v>473</v>
      </c>
      <c r="F351" s="17" t="s">
        <v>173</v>
      </c>
      <c r="G351" s="20">
        <v>125</v>
      </c>
      <c r="H351" s="365">
        <v>8</v>
      </c>
      <c r="I351" s="365">
        <f>G351*H351</f>
        <v>1000</v>
      </c>
      <c r="J351" s="341"/>
      <c r="K351" s="341">
        <f t="shared" ref="K351:K363" si="102">I351</f>
        <v>1000</v>
      </c>
      <c r="L351" s="341"/>
      <c r="M351" s="341"/>
      <c r="N351" s="84" t="s">
        <v>44</v>
      </c>
      <c r="O351" s="84">
        <v>12</v>
      </c>
      <c r="P351" s="84">
        <v>2</v>
      </c>
      <c r="Q351" s="84">
        <v>3</v>
      </c>
      <c r="R351" s="84">
        <v>9</v>
      </c>
      <c r="S351" s="84">
        <v>2</v>
      </c>
      <c r="T351" s="17">
        <v>1</v>
      </c>
    </row>
    <row r="352" spans="2:21" x14ac:dyDescent="0.2">
      <c r="B352" s="617"/>
      <c r="C352" s="618"/>
      <c r="D352" s="611"/>
      <c r="E352" s="17" t="s">
        <v>474</v>
      </c>
      <c r="F352" s="17" t="s">
        <v>210</v>
      </c>
      <c r="G352" s="20">
        <v>125</v>
      </c>
      <c r="H352" s="365">
        <v>5</v>
      </c>
      <c r="I352" s="365">
        <f t="shared" si="100"/>
        <v>625</v>
      </c>
      <c r="J352" s="341"/>
      <c r="K352" s="341">
        <f t="shared" si="102"/>
        <v>625</v>
      </c>
      <c r="L352" s="341"/>
      <c r="M352" s="341"/>
      <c r="N352" s="84" t="s">
        <v>44</v>
      </c>
      <c r="O352" s="84">
        <v>12</v>
      </c>
      <c r="P352" s="84">
        <v>2</v>
      </c>
      <c r="Q352" s="84">
        <v>3</v>
      </c>
      <c r="R352" s="84">
        <v>9</v>
      </c>
      <c r="S352" s="84">
        <v>2</v>
      </c>
      <c r="T352" s="17">
        <v>1</v>
      </c>
    </row>
    <row r="353" spans="2:20" x14ac:dyDescent="0.2">
      <c r="B353" s="617"/>
      <c r="C353" s="618"/>
      <c r="D353" s="611"/>
      <c r="E353" s="17" t="s">
        <v>475</v>
      </c>
      <c r="F353" s="61" t="s">
        <v>233</v>
      </c>
      <c r="G353" s="32">
        <v>125</v>
      </c>
      <c r="H353" s="365">
        <v>500</v>
      </c>
      <c r="I353" s="365">
        <f t="shared" si="100"/>
        <v>62500</v>
      </c>
      <c r="J353" s="341"/>
      <c r="K353" s="341">
        <f t="shared" si="102"/>
        <v>62500</v>
      </c>
      <c r="L353" s="341"/>
      <c r="M353" s="341"/>
      <c r="N353" s="84" t="s">
        <v>44</v>
      </c>
      <c r="O353" s="84">
        <v>12</v>
      </c>
      <c r="P353" s="84">
        <v>2</v>
      </c>
      <c r="Q353" s="84">
        <v>3</v>
      </c>
      <c r="R353" s="84">
        <v>1</v>
      </c>
      <c r="S353" s="84">
        <v>1</v>
      </c>
      <c r="T353" s="61">
        <v>1</v>
      </c>
    </row>
    <row r="354" spans="2:20" x14ac:dyDescent="0.2">
      <c r="B354" s="617"/>
      <c r="C354" s="618"/>
      <c r="D354" s="611"/>
      <c r="E354" s="17" t="s">
        <v>476</v>
      </c>
      <c r="F354" s="61" t="s">
        <v>184</v>
      </c>
      <c r="G354" s="32">
        <v>20</v>
      </c>
      <c r="H354" s="365">
        <v>350</v>
      </c>
      <c r="I354" s="365">
        <f>G354*H354</f>
        <v>7000</v>
      </c>
      <c r="J354" s="341"/>
      <c r="K354" s="341">
        <f t="shared" si="102"/>
        <v>7000</v>
      </c>
      <c r="L354" s="341"/>
      <c r="M354" s="341"/>
      <c r="N354" s="84" t="s">
        <v>44</v>
      </c>
      <c r="O354" s="84">
        <v>12</v>
      </c>
      <c r="P354" s="84">
        <v>2</v>
      </c>
      <c r="Q354" s="84">
        <v>2</v>
      </c>
      <c r="R354" s="84">
        <v>5</v>
      </c>
      <c r="S354" s="84">
        <v>8</v>
      </c>
      <c r="T354" s="61">
        <v>1</v>
      </c>
    </row>
    <row r="355" spans="2:20" x14ac:dyDescent="0.2">
      <c r="B355" s="617"/>
      <c r="C355" s="618"/>
      <c r="D355" s="611"/>
      <c r="E355" s="17" t="s">
        <v>477</v>
      </c>
      <c r="F355" s="61" t="s">
        <v>223</v>
      </c>
      <c r="G355" s="32">
        <v>20</v>
      </c>
      <c r="H355" s="365">
        <v>350</v>
      </c>
      <c r="I355" s="365">
        <f>G355*H355</f>
        <v>7000</v>
      </c>
      <c r="J355" s="341"/>
      <c r="K355" s="341">
        <f t="shared" si="102"/>
        <v>7000</v>
      </c>
      <c r="L355" s="341"/>
      <c r="M355" s="341"/>
      <c r="N355" s="84" t="s">
        <v>44</v>
      </c>
      <c r="O355" s="84">
        <v>12</v>
      </c>
      <c r="P355" s="84">
        <v>2</v>
      </c>
      <c r="Q355" s="84">
        <v>2</v>
      </c>
      <c r="R355" s="84">
        <v>5</v>
      </c>
      <c r="S355" s="84">
        <v>8</v>
      </c>
      <c r="T355" s="61">
        <v>1</v>
      </c>
    </row>
    <row r="356" spans="2:20" x14ac:dyDescent="0.2">
      <c r="B356" s="617"/>
      <c r="C356" s="618"/>
      <c r="D356" s="611"/>
      <c r="E356" s="17" t="s">
        <v>478</v>
      </c>
      <c r="F356" s="17" t="s">
        <v>283</v>
      </c>
      <c r="G356" s="32">
        <v>2</v>
      </c>
      <c r="H356" s="365">
        <v>2110</v>
      </c>
      <c r="I356" s="365">
        <f>G356*H356</f>
        <v>4220</v>
      </c>
      <c r="J356" s="341"/>
      <c r="K356" s="341">
        <f t="shared" si="102"/>
        <v>4220</v>
      </c>
      <c r="L356" s="341"/>
      <c r="M356" s="341"/>
      <c r="N356" s="84" t="s">
        <v>44</v>
      </c>
      <c r="O356" s="84">
        <v>12</v>
      </c>
      <c r="P356" s="84">
        <v>2</v>
      </c>
      <c r="Q356" s="84">
        <v>3</v>
      </c>
      <c r="R356" s="84">
        <v>9</v>
      </c>
      <c r="S356" s="84">
        <v>2</v>
      </c>
      <c r="T356" s="17">
        <v>1</v>
      </c>
    </row>
    <row r="357" spans="2:20" x14ac:dyDescent="0.2">
      <c r="B357" s="617"/>
      <c r="C357" s="618"/>
      <c r="D357" s="611"/>
      <c r="E357" s="17" t="s">
        <v>479</v>
      </c>
      <c r="F357" s="61" t="s">
        <v>182</v>
      </c>
      <c r="G357" s="32">
        <v>125</v>
      </c>
      <c r="H357" s="365">
        <v>70</v>
      </c>
      <c r="I357" s="365">
        <f>G357*H357</f>
        <v>8750</v>
      </c>
      <c r="J357" s="341"/>
      <c r="K357" s="341">
        <f t="shared" si="102"/>
        <v>8750</v>
      </c>
      <c r="L357" s="341"/>
      <c r="M357" s="341"/>
      <c r="N357" s="84" t="s">
        <v>44</v>
      </c>
      <c r="O357" s="84">
        <v>12</v>
      </c>
      <c r="P357" s="84">
        <v>2</v>
      </c>
      <c r="Q357" s="84">
        <v>2</v>
      </c>
      <c r="R357" s="84">
        <v>5</v>
      </c>
      <c r="S357" s="84">
        <v>8</v>
      </c>
      <c r="T357" s="61">
        <v>1</v>
      </c>
    </row>
    <row r="358" spans="2:20" x14ac:dyDescent="0.2">
      <c r="B358" s="617"/>
      <c r="C358" s="618"/>
      <c r="D358" s="611"/>
      <c r="E358" s="17" t="s">
        <v>480</v>
      </c>
      <c r="F358" s="61" t="s">
        <v>481</v>
      </c>
      <c r="G358" s="32">
        <v>125</v>
      </c>
      <c r="H358" s="365">
        <v>100</v>
      </c>
      <c r="I358" s="365">
        <f>G358*H358</f>
        <v>12500</v>
      </c>
      <c r="J358" s="341"/>
      <c r="K358" s="341">
        <f t="shared" si="102"/>
        <v>12500</v>
      </c>
      <c r="L358" s="341"/>
      <c r="M358" s="341"/>
      <c r="N358" s="84" t="s">
        <v>44</v>
      </c>
      <c r="O358" s="84">
        <v>12</v>
      </c>
      <c r="P358" s="84">
        <v>2</v>
      </c>
      <c r="Q358" s="84">
        <v>2</v>
      </c>
      <c r="R358" s="84">
        <v>2</v>
      </c>
      <c r="S358" s="84">
        <v>2</v>
      </c>
      <c r="T358" s="61">
        <v>1</v>
      </c>
    </row>
    <row r="359" spans="2:20" x14ac:dyDescent="0.2">
      <c r="B359" s="619"/>
      <c r="C359" s="620"/>
      <c r="D359" s="612"/>
      <c r="E359" s="17" t="s">
        <v>482</v>
      </c>
      <c r="F359" s="61" t="s">
        <v>124</v>
      </c>
      <c r="G359" s="32">
        <v>125</v>
      </c>
      <c r="H359" s="365">
        <v>5</v>
      </c>
      <c r="I359" s="365">
        <f t="shared" si="100"/>
        <v>625</v>
      </c>
      <c r="J359" s="341"/>
      <c r="K359" s="341">
        <f t="shared" si="102"/>
        <v>625</v>
      </c>
      <c r="L359" s="341"/>
      <c r="M359" s="341"/>
      <c r="N359" s="84" t="s">
        <v>44</v>
      </c>
      <c r="O359" s="84">
        <v>12</v>
      </c>
      <c r="P359" s="84">
        <v>2</v>
      </c>
      <c r="Q359" s="84">
        <v>2</v>
      </c>
      <c r="R359" s="84">
        <v>2</v>
      </c>
      <c r="S359" s="84">
        <v>2</v>
      </c>
      <c r="T359" s="61">
        <v>1</v>
      </c>
    </row>
    <row r="360" spans="2:20" ht="54" customHeight="1" x14ac:dyDescent="0.2">
      <c r="B360" s="615" t="s">
        <v>483</v>
      </c>
      <c r="C360" s="615"/>
      <c r="D360" s="589">
        <f>SUM(I360:I363)</f>
        <v>125000</v>
      </c>
      <c r="E360" s="61" t="s">
        <v>484</v>
      </c>
      <c r="F360" s="61" t="s">
        <v>1334</v>
      </c>
      <c r="G360" s="333">
        <v>0</v>
      </c>
      <c r="H360" s="365">
        <v>100000</v>
      </c>
      <c r="I360" s="365">
        <f t="shared" si="100"/>
        <v>0</v>
      </c>
      <c r="J360" s="341"/>
      <c r="K360" s="341">
        <f t="shared" si="102"/>
        <v>0</v>
      </c>
      <c r="L360" s="341"/>
      <c r="M360" s="341"/>
      <c r="N360" s="84" t="s">
        <v>44</v>
      </c>
      <c r="O360" s="84">
        <v>12</v>
      </c>
      <c r="P360" s="84">
        <v>2</v>
      </c>
      <c r="Q360" s="84">
        <v>2</v>
      </c>
      <c r="R360" s="84">
        <v>2</v>
      </c>
      <c r="S360" s="84">
        <v>2</v>
      </c>
      <c r="T360" s="61">
        <v>1</v>
      </c>
    </row>
    <row r="361" spans="2:20" x14ac:dyDescent="0.2">
      <c r="B361" s="615"/>
      <c r="C361" s="615"/>
      <c r="D361" s="589"/>
      <c r="E361" s="61" t="s">
        <v>485</v>
      </c>
      <c r="F361" s="61" t="s">
        <v>436</v>
      </c>
      <c r="G361" s="333">
        <v>0</v>
      </c>
      <c r="H361" s="365">
        <v>100000</v>
      </c>
      <c r="I361" s="365">
        <f t="shared" si="100"/>
        <v>0</v>
      </c>
      <c r="J361" s="341"/>
      <c r="K361" s="341">
        <f t="shared" si="102"/>
        <v>0</v>
      </c>
      <c r="L361" s="341"/>
      <c r="M361" s="341"/>
      <c r="N361" s="36" t="s">
        <v>44</v>
      </c>
      <c r="O361" s="84">
        <v>12</v>
      </c>
      <c r="P361" s="84">
        <v>2</v>
      </c>
      <c r="Q361" s="84">
        <v>2</v>
      </c>
      <c r="R361" s="84">
        <v>2</v>
      </c>
      <c r="S361" s="84">
        <v>2</v>
      </c>
      <c r="T361" s="61">
        <v>1</v>
      </c>
    </row>
    <row r="362" spans="2:20" ht="49.5" customHeight="1" x14ac:dyDescent="0.2">
      <c r="B362" s="615"/>
      <c r="C362" s="615"/>
      <c r="D362" s="589"/>
      <c r="E362" s="61" t="s">
        <v>486</v>
      </c>
      <c r="F362" s="61" t="s">
        <v>487</v>
      </c>
      <c r="G362" s="333">
        <v>2000</v>
      </c>
      <c r="H362" s="365">
        <v>50</v>
      </c>
      <c r="I362" s="365">
        <f>G362*H362</f>
        <v>100000</v>
      </c>
      <c r="J362" s="341"/>
      <c r="K362" s="341">
        <f t="shared" si="102"/>
        <v>100000</v>
      </c>
      <c r="L362" s="341"/>
      <c r="M362" s="341"/>
      <c r="N362" s="84" t="s">
        <v>44</v>
      </c>
      <c r="O362" s="84">
        <v>12</v>
      </c>
      <c r="P362" s="84">
        <v>2</v>
      </c>
      <c r="Q362" s="84">
        <v>2</v>
      </c>
      <c r="R362" s="84">
        <v>2</v>
      </c>
      <c r="S362" s="84">
        <v>2</v>
      </c>
      <c r="T362" s="61">
        <v>1</v>
      </c>
    </row>
    <row r="363" spans="2:20" x14ac:dyDescent="0.2">
      <c r="B363" s="615"/>
      <c r="C363" s="615"/>
      <c r="D363" s="589"/>
      <c r="E363" s="61" t="s">
        <v>488</v>
      </c>
      <c r="F363" s="17" t="s">
        <v>489</v>
      </c>
      <c r="G363" s="341">
        <v>5000</v>
      </c>
      <c r="H363" s="341">
        <v>5</v>
      </c>
      <c r="I363" s="341">
        <f t="shared" si="100"/>
        <v>25000</v>
      </c>
      <c r="J363" s="341"/>
      <c r="K363" s="341">
        <f t="shared" si="102"/>
        <v>25000</v>
      </c>
      <c r="L363" s="341"/>
      <c r="M363" s="341"/>
      <c r="N363" s="84" t="s">
        <v>44</v>
      </c>
      <c r="O363" s="84">
        <v>12</v>
      </c>
      <c r="P363" s="84">
        <v>2</v>
      </c>
      <c r="Q363" s="84">
        <v>2</v>
      </c>
      <c r="R363" s="84">
        <v>2</v>
      </c>
      <c r="S363" s="84">
        <v>2</v>
      </c>
      <c r="T363" s="17">
        <v>1</v>
      </c>
    </row>
    <row r="364" spans="2:20" x14ac:dyDescent="0.2">
      <c r="B364" s="95"/>
      <c r="C364" s="95"/>
      <c r="D364" s="77">
        <f>SUM(D348:D363)</f>
        <v>3495309.48</v>
      </c>
      <c r="E364" s="77"/>
      <c r="F364" s="28"/>
      <c r="G364" s="28"/>
      <c r="H364" s="77"/>
      <c r="I364" s="28">
        <f>SUM(I348:I363)</f>
        <v>3495309.48</v>
      </c>
      <c r="J364" s="91"/>
      <c r="K364" s="91"/>
      <c r="L364" s="91"/>
      <c r="M364" s="91"/>
      <c r="N364" s="91"/>
      <c r="O364" s="388"/>
      <c r="P364" s="388"/>
      <c r="Q364" s="388"/>
      <c r="R364" s="388"/>
      <c r="S364" s="388"/>
      <c r="T364" s="388"/>
    </row>
    <row r="365" spans="2:20" ht="15" thickBot="1" x14ac:dyDescent="0.25">
      <c r="B365" s="37"/>
      <c r="C365" s="37"/>
      <c r="D365" s="37"/>
      <c r="E365" s="41"/>
      <c r="F365" s="41"/>
      <c r="G365" s="41"/>
      <c r="H365" s="41"/>
      <c r="I365" s="41"/>
      <c r="J365" s="91"/>
      <c r="K365" s="91"/>
      <c r="L365" s="91"/>
      <c r="M365" s="91"/>
      <c r="N365" s="91"/>
      <c r="O365" s="388"/>
      <c r="P365" s="388"/>
      <c r="Q365" s="388"/>
      <c r="R365" s="388"/>
      <c r="S365" s="388"/>
      <c r="T365" s="388"/>
    </row>
    <row r="366" spans="2:20" ht="15.75" thickTop="1" thickBot="1" x14ac:dyDescent="0.25">
      <c r="B366" s="516" t="s">
        <v>6</v>
      </c>
      <c r="C366" s="517" t="s">
        <v>7</v>
      </c>
      <c r="D366" s="517"/>
      <c r="E366" s="518"/>
      <c r="F366" s="508" t="s">
        <v>8</v>
      </c>
      <c r="G366" s="508" t="s">
        <v>9</v>
      </c>
      <c r="H366" s="508" t="s">
        <v>10</v>
      </c>
      <c r="I366" s="607" t="s">
        <v>11</v>
      </c>
      <c r="J366" s="514" t="s">
        <v>12</v>
      </c>
      <c r="K366" s="514"/>
      <c r="L366" s="514"/>
      <c r="M366" s="514"/>
      <c r="N366" s="507" t="s">
        <v>13</v>
      </c>
      <c r="O366" s="507" t="s">
        <v>14</v>
      </c>
      <c r="P366" s="507"/>
      <c r="Q366" s="507"/>
      <c r="R366" s="507"/>
      <c r="S366" s="507"/>
      <c r="T366" s="507"/>
    </row>
    <row r="367" spans="2:20" ht="15.75" thickTop="1" thickBot="1" x14ac:dyDescent="0.25">
      <c r="B367" s="516"/>
      <c r="C367" s="519"/>
      <c r="D367" s="519"/>
      <c r="E367" s="520"/>
      <c r="F367" s="508"/>
      <c r="G367" s="508"/>
      <c r="H367" s="508"/>
      <c r="I367" s="607"/>
      <c r="J367" s="44" t="s">
        <v>15</v>
      </c>
      <c r="K367" s="44" t="s">
        <v>16</v>
      </c>
      <c r="L367" s="44" t="s">
        <v>17</v>
      </c>
      <c r="M367" s="44" t="s">
        <v>18</v>
      </c>
      <c r="N367" s="507"/>
      <c r="O367" s="507"/>
      <c r="P367" s="507"/>
      <c r="Q367" s="507"/>
      <c r="R367" s="507"/>
      <c r="S367" s="507"/>
      <c r="T367" s="507"/>
    </row>
    <row r="368" spans="2:20" ht="66.75" customHeight="1" thickTop="1" thickBot="1" x14ac:dyDescent="0.25">
      <c r="B368" s="81" t="s">
        <v>490</v>
      </c>
      <c r="C368" s="613"/>
      <c r="D368" s="613"/>
      <c r="E368" s="614"/>
      <c r="F368" s="92" t="s">
        <v>291</v>
      </c>
      <c r="G368" s="350" t="s">
        <v>464</v>
      </c>
      <c r="H368" s="350"/>
      <c r="I368" s="96">
        <v>6</v>
      </c>
      <c r="J368" s="48"/>
      <c r="K368" s="48"/>
      <c r="L368" s="47"/>
      <c r="M368" s="47"/>
      <c r="N368" s="117">
        <f>SUMPRODUCT(D372:D414)</f>
        <v>484500</v>
      </c>
      <c r="O368" s="524"/>
      <c r="P368" s="524"/>
      <c r="Q368" s="524"/>
      <c r="R368" s="524"/>
      <c r="S368" s="524"/>
      <c r="T368" s="524"/>
    </row>
    <row r="369" spans="1:20" ht="15.75" thickTop="1" thickBot="1" x14ac:dyDescent="0.25">
      <c r="B369" s="37"/>
      <c r="C369" s="37"/>
      <c r="D369" s="37"/>
      <c r="E369" s="41"/>
      <c r="F369" s="41"/>
      <c r="G369" s="41"/>
      <c r="H369" s="41"/>
      <c r="I369" s="41"/>
      <c r="J369" s="91"/>
      <c r="K369" s="91"/>
      <c r="L369" s="91"/>
      <c r="M369" s="91"/>
      <c r="N369" s="91"/>
      <c r="O369" s="389"/>
      <c r="P369" s="389"/>
      <c r="Q369" s="389"/>
      <c r="R369" s="389"/>
      <c r="S369" s="389"/>
      <c r="T369" s="389"/>
    </row>
    <row r="370" spans="1:20" ht="15.75" customHeight="1" thickTop="1" thickBot="1" x14ac:dyDescent="0.25">
      <c r="B370" s="507" t="s">
        <v>24</v>
      </c>
      <c r="C370" s="507"/>
      <c r="D370" s="508" t="s">
        <v>25</v>
      </c>
      <c r="E370" s="525"/>
      <c r="F370" s="508"/>
      <c r="G370" s="508"/>
      <c r="H370" s="508"/>
      <c r="I370" s="607"/>
      <c r="J370" s="508" t="s">
        <v>27</v>
      </c>
      <c r="K370" s="508"/>
      <c r="L370" s="508"/>
      <c r="M370" s="508"/>
      <c r="N370" s="507" t="s">
        <v>28</v>
      </c>
      <c r="O370" s="508" t="s">
        <v>29</v>
      </c>
      <c r="P370" s="508"/>
      <c r="Q370" s="508"/>
      <c r="R370" s="508"/>
      <c r="S370" s="508"/>
      <c r="T370" s="508"/>
    </row>
    <row r="371" spans="1:20" ht="42.75" thickTop="1" thickBot="1" x14ac:dyDescent="0.25">
      <c r="B371" s="507"/>
      <c r="C371" s="507"/>
      <c r="D371" s="508"/>
      <c r="E371" s="526"/>
      <c r="F371" s="53" t="s">
        <v>30</v>
      </c>
      <c r="G371" s="53" t="s">
        <v>31</v>
      </c>
      <c r="H371" s="53" t="s">
        <v>32</v>
      </c>
      <c r="I371" s="97" t="s">
        <v>33</v>
      </c>
      <c r="J371" s="53" t="s">
        <v>15</v>
      </c>
      <c r="K371" s="53" t="s">
        <v>16</v>
      </c>
      <c r="L371" s="53" t="s">
        <v>17</v>
      </c>
      <c r="M371" s="53" t="s">
        <v>18</v>
      </c>
      <c r="N371" s="590"/>
      <c r="O371" s="70" t="s">
        <v>34</v>
      </c>
      <c r="P371" s="70" t="s">
        <v>35</v>
      </c>
      <c r="Q371" s="70" t="s">
        <v>36</v>
      </c>
      <c r="R371" s="70" t="s">
        <v>37</v>
      </c>
      <c r="S371" s="70" t="s">
        <v>38</v>
      </c>
      <c r="T371" s="70" t="s">
        <v>39</v>
      </c>
    </row>
    <row r="372" spans="1:20" ht="15" customHeight="1" thickTop="1" x14ac:dyDescent="0.2">
      <c r="A372" s="19"/>
      <c r="B372" s="608" t="s">
        <v>1304</v>
      </c>
      <c r="C372" s="609"/>
      <c r="D372" s="610">
        <f>SUM(I372:I383)</f>
        <v>101920</v>
      </c>
      <c r="E372" s="17" t="s">
        <v>491</v>
      </c>
      <c r="F372" s="17" t="s">
        <v>173</v>
      </c>
      <c r="G372" s="61">
        <v>80</v>
      </c>
      <c r="H372" s="341">
        <v>8</v>
      </c>
      <c r="I372" s="341">
        <f>G372*H372</f>
        <v>640</v>
      </c>
      <c r="J372" s="341"/>
      <c r="K372" s="341">
        <f>I372</f>
        <v>640</v>
      </c>
      <c r="L372" s="341"/>
      <c r="M372" s="341"/>
      <c r="N372" s="84" t="s">
        <v>44</v>
      </c>
      <c r="O372" s="84">
        <v>12</v>
      </c>
      <c r="P372" s="84">
        <v>2</v>
      </c>
      <c r="Q372" s="84">
        <v>3</v>
      </c>
      <c r="R372" s="84">
        <v>9</v>
      </c>
      <c r="S372" s="84">
        <v>2</v>
      </c>
      <c r="T372" s="17">
        <v>1</v>
      </c>
    </row>
    <row r="373" spans="1:20" x14ac:dyDescent="0.2">
      <c r="A373" s="19"/>
      <c r="B373" s="594"/>
      <c r="C373" s="595"/>
      <c r="D373" s="611"/>
      <c r="E373" s="61" t="s">
        <v>492</v>
      </c>
      <c r="F373" s="61" t="s">
        <v>210</v>
      </c>
      <c r="G373" s="61">
        <v>80</v>
      </c>
      <c r="H373" s="341">
        <v>5</v>
      </c>
      <c r="I373" s="341">
        <f>G373*H373</f>
        <v>400</v>
      </c>
      <c r="J373" s="341"/>
      <c r="K373" s="341">
        <f t="shared" ref="K373:K383" si="103">I373</f>
        <v>400</v>
      </c>
      <c r="L373" s="341"/>
      <c r="M373" s="341"/>
      <c r="N373" s="84" t="s">
        <v>44</v>
      </c>
      <c r="O373" s="84">
        <v>12</v>
      </c>
      <c r="P373" s="84">
        <v>2</v>
      </c>
      <c r="Q373" s="84">
        <v>3</v>
      </c>
      <c r="R373" s="84">
        <v>9</v>
      </c>
      <c r="S373" s="84">
        <v>2</v>
      </c>
      <c r="T373" s="61">
        <v>1</v>
      </c>
    </row>
    <row r="374" spans="1:20" x14ac:dyDescent="0.2">
      <c r="A374" s="19"/>
      <c r="B374" s="594"/>
      <c r="C374" s="595"/>
      <c r="D374" s="611"/>
      <c r="E374" s="17" t="s">
        <v>493</v>
      </c>
      <c r="F374" s="61" t="s">
        <v>131</v>
      </c>
      <c r="G374" s="61">
        <v>80</v>
      </c>
      <c r="H374" s="341">
        <v>40</v>
      </c>
      <c r="I374" s="341">
        <f>G374*H374</f>
        <v>3200</v>
      </c>
      <c r="J374" s="341"/>
      <c r="K374" s="341">
        <f t="shared" si="103"/>
        <v>3200</v>
      </c>
      <c r="L374" s="341"/>
      <c r="M374" s="341"/>
      <c r="N374" s="84" t="s">
        <v>44</v>
      </c>
      <c r="O374" s="84">
        <v>12</v>
      </c>
      <c r="P374" s="84">
        <v>2</v>
      </c>
      <c r="Q374" s="84">
        <v>3</v>
      </c>
      <c r="R374" s="84">
        <v>9</v>
      </c>
      <c r="S374" s="84">
        <v>2</v>
      </c>
      <c r="T374" s="61">
        <v>1</v>
      </c>
    </row>
    <row r="375" spans="1:20" x14ac:dyDescent="0.2">
      <c r="A375" s="19"/>
      <c r="B375" s="594"/>
      <c r="C375" s="595"/>
      <c r="D375" s="611"/>
      <c r="E375" s="61" t="s">
        <v>494</v>
      </c>
      <c r="F375" s="61" t="s">
        <v>207</v>
      </c>
      <c r="G375" s="61">
        <v>10</v>
      </c>
      <c r="H375" s="341">
        <v>30</v>
      </c>
      <c r="I375" s="341">
        <f>G375*H375</f>
        <v>300</v>
      </c>
      <c r="J375" s="341"/>
      <c r="K375" s="341">
        <f t="shared" si="103"/>
        <v>300</v>
      </c>
      <c r="L375" s="341"/>
      <c r="M375" s="341"/>
      <c r="N375" s="84" t="s">
        <v>44</v>
      </c>
      <c r="O375" s="84">
        <v>12</v>
      </c>
      <c r="P375" s="84">
        <v>2</v>
      </c>
      <c r="Q375" s="84">
        <v>3</v>
      </c>
      <c r="R375" s="84">
        <v>9</v>
      </c>
      <c r="S375" s="84">
        <v>2</v>
      </c>
      <c r="T375" s="61">
        <v>1</v>
      </c>
    </row>
    <row r="376" spans="1:20" x14ac:dyDescent="0.2">
      <c r="A376" s="19"/>
      <c r="B376" s="594"/>
      <c r="C376" s="595"/>
      <c r="D376" s="611"/>
      <c r="E376" s="17" t="s">
        <v>495</v>
      </c>
      <c r="F376" s="61" t="s">
        <v>233</v>
      </c>
      <c r="G376" s="61">
        <v>80</v>
      </c>
      <c r="H376" s="341">
        <v>500</v>
      </c>
      <c r="I376" s="341">
        <f t="shared" ref="I376" si="104">+G376*H376</f>
        <v>40000</v>
      </c>
      <c r="J376" s="341"/>
      <c r="K376" s="341">
        <f t="shared" si="103"/>
        <v>40000</v>
      </c>
      <c r="L376" s="341"/>
      <c r="M376" s="341"/>
      <c r="N376" s="36" t="s">
        <v>44</v>
      </c>
      <c r="O376" s="36">
        <v>12</v>
      </c>
      <c r="P376" s="36">
        <v>2</v>
      </c>
      <c r="Q376" s="36">
        <v>3</v>
      </c>
      <c r="R376" s="36">
        <v>1</v>
      </c>
      <c r="S376" s="36">
        <v>1</v>
      </c>
      <c r="T376" s="61">
        <v>1</v>
      </c>
    </row>
    <row r="377" spans="1:20" x14ac:dyDescent="0.2">
      <c r="A377" s="19"/>
      <c r="B377" s="594"/>
      <c r="C377" s="595"/>
      <c r="D377" s="611"/>
      <c r="E377" s="61" t="s">
        <v>496</v>
      </c>
      <c r="F377" s="61" t="s">
        <v>184</v>
      </c>
      <c r="G377" s="61">
        <v>16</v>
      </c>
      <c r="H377" s="341">
        <v>350</v>
      </c>
      <c r="I377" s="341">
        <f t="shared" ref="I377:I382" si="105">G377*H377</f>
        <v>5600</v>
      </c>
      <c r="J377" s="341"/>
      <c r="K377" s="341">
        <f t="shared" si="103"/>
        <v>5600</v>
      </c>
      <c r="L377" s="341"/>
      <c r="M377" s="341"/>
      <c r="N377" s="84" t="s">
        <v>44</v>
      </c>
      <c r="O377" s="84">
        <v>12</v>
      </c>
      <c r="P377" s="84">
        <v>2</v>
      </c>
      <c r="Q377" s="84">
        <v>2</v>
      </c>
      <c r="R377" s="84">
        <v>5</v>
      </c>
      <c r="S377" s="84">
        <v>8</v>
      </c>
      <c r="T377" s="61">
        <v>1</v>
      </c>
    </row>
    <row r="378" spans="1:20" x14ac:dyDescent="0.2">
      <c r="A378" s="19"/>
      <c r="B378" s="594"/>
      <c r="C378" s="595"/>
      <c r="D378" s="611"/>
      <c r="E378" s="17" t="s">
        <v>497</v>
      </c>
      <c r="F378" s="17" t="s">
        <v>182</v>
      </c>
      <c r="G378" s="341">
        <v>80</v>
      </c>
      <c r="H378" s="341">
        <v>70</v>
      </c>
      <c r="I378" s="341">
        <f t="shared" si="105"/>
        <v>5600</v>
      </c>
      <c r="J378" s="341"/>
      <c r="K378" s="341">
        <f t="shared" si="103"/>
        <v>5600</v>
      </c>
      <c r="L378" s="341"/>
      <c r="M378" s="341"/>
      <c r="N378" s="84" t="s">
        <v>44</v>
      </c>
      <c r="O378" s="84">
        <v>12</v>
      </c>
      <c r="P378" s="84">
        <v>2</v>
      </c>
      <c r="Q378" s="84">
        <v>2</v>
      </c>
      <c r="R378" s="84">
        <v>5</v>
      </c>
      <c r="S378" s="84">
        <v>8</v>
      </c>
      <c r="T378" s="17">
        <v>1</v>
      </c>
    </row>
    <row r="379" spans="1:20" x14ac:dyDescent="0.2">
      <c r="A379" s="19"/>
      <c r="B379" s="594"/>
      <c r="C379" s="595"/>
      <c r="D379" s="611"/>
      <c r="E379" s="61" t="s">
        <v>498</v>
      </c>
      <c r="F379" s="17" t="s">
        <v>223</v>
      </c>
      <c r="G379" s="341">
        <v>8</v>
      </c>
      <c r="H379" s="341">
        <v>350</v>
      </c>
      <c r="I379" s="341">
        <f t="shared" si="105"/>
        <v>2800</v>
      </c>
      <c r="J379" s="341"/>
      <c r="K379" s="341">
        <f t="shared" si="103"/>
        <v>2800</v>
      </c>
      <c r="L379" s="341"/>
      <c r="M379" s="341"/>
      <c r="N379" s="84" t="s">
        <v>44</v>
      </c>
      <c r="O379" s="84">
        <v>12</v>
      </c>
      <c r="P379" s="84">
        <v>2</v>
      </c>
      <c r="Q379" s="84">
        <v>2</v>
      </c>
      <c r="R379" s="84">
        <v>5</v>
      </c>
      <c r="S379" s="84">
        <v>8</v>
      </c>
      <c r="T379" s="17">
        <v>1</v>
      </c>
    </row>
    <row r="380" spans="1:20" x14ac:dyDescent="0.2">
      <c r="A380" s="19"/>
      <c r="B380" s="594"/>
      <c r="C380" s="595"/>
      <c r="D380" s="611"/>
      <c r="E380" s="17" t="s">
        <v>499</v>
      </c>
      <c r="F380" s="17" t="s">
        <v>445</v>
      </c>
      <c r="G380" s="341">
        <v>2</v>
      </c>
      <c r="H380" s="341">
        <v>16000</v>
      </c>
      <c r="I380" s="341">
        <f t="shared" si="105"/>
        <v>32000</v>
      </c>
      <c r="J380" s="341"/>
      <c r="K380" s="341">
        <f t="shared" si="103"/>
        <v>32000</v>
      </c>
      <c r="L380" s="341"/>
      <c r="M380" s="341"/>
      <c r="N380" s="84" t="s">
        <v>44</v>
      </c>
      <c r="O380" s="84">
        <v>12</v>
      </c>
      <c r="P380" s="84">
        <v>2</v>
      </c>
      <c r="Q380" s="84">
        <v>2</v>
      </c>
      <c r="R380" s="84">
        <v>5</v>
      </c>
      <c r="S380" s="84">
        <v>8</v>
      </c>
      <c r="T380" s="17">
        <v>1</v>
      </c>
    </row>
    <row r="381" spans="1:20" x14ac:dyDescent="0.2">
      <c r="A381" s="19"/>
      <c r="B381" s="594"/>
      <c r="C381" s="595"/>
      <c r="D381" s="611"/>
      <c r="E381" s="61" t="s">
        <v>500</v>
      </c>
      <c r="F381" s="61" t="s">
        <v>283</v>
      </c>
      <c r="G381" s="61">
        <v>5</v>
      </c>
      <c r="H381" s="341">
        <v>2110</v>
      </c>
      <c r="I381" s="341">
        <f t="shared" si="105"/>
        <v>10550</v>
      </c>
      <c r="J381" s="341"/>
      <c r="K381" s="341">
        <f t="shared" si="103"/>
        <v>10550</v>
      </c>
      <c r="L381" s="341"/>
      <c r="M381" s="341"/>
      <c r="N381" s="84" t="s">
        <v>44</v>
      </c>
      <c r="O381" s="84">
        <v>12</v>
      </c>
      <c r="P381" s="84">
        <v>2</v>
      </c>
      <c r="Q381" s="84">
        <v>3</v>
      </c>
      <c r="R381" s="84">
        <v>9</v>
      </c>
      <c r="S381" s="84">
        <v>2</v>
      </c>
      <c r="T381" s="61">
        <v>1</v>
      </c>
    </row>
    <row r="382" spans="1:20" x14ac:dyDescent="0.2">
      <c r="A382" s="19"/>
      <c r="B382" s="594"/>
      <c r="C382" s="595"/>
      <c r="D382" s="611"/>
      <c r="E382" s="17" t="s">
        <v>501</v>
      </c>
      <c r="F382" s="61" t="s">
        <v>175</v>
      </c>
      <c r="G382" s="61">
        <v>80</v>
      </c>
      <c r="H382" s="341">
        <v>6</v>
      </c>
      <c r="I382" s="341">
        <f t="shared" si="105"/>
        <v>480</v>
      </c>
      <c r="J382" s="341"/>
      <c r="K382" s="341">
        <f t="shared" si="103"/>
        <v>480</v>
      </c>
      <c r="L382" s="341"/>
      <c r="M382" s="341"/>
      <c r="N382" s="84" t="s">
        <v>44</v>
      </c>
      <c r="O382" s="84">
        <v>12</v>
      </c>
      <c r="P382" s="84">
        <v>2</v>
      </c>
      <c r="Q382" s="84">
        <v>3</v>
      </c>
      <c r="R382" s="84">
        <v>9</v>
      </c>
      <c r="S382" s="84">
        <v>2</v>
      </c>
      <c r="T382" s="61">
        <v>1</v>
      </c>
    </row>
    <row r="383" spans="1:20" ht="12.75" customHeight="1" x14ac:dyDescent="0.2">
      <c r="B383" s="596"/>
      <c r="C383" s="597"/>
      <c r="D383" s="612"/>
      <c r="E383" s="61" t="s">
        <v>502</v>
      </c>
      <c r="F383" s="61" t="s">
        <v>385</v>
      </c>
      <c r="G383" s="61">
        <v>10</v>
      </c>
      <c r="H383" s="341">
        <v>35</v>
      </c>
      <c r="I383" s="341">
        <f t="shared" ref="I383:I396" si="106">+G383*H383</f>
        <v>350</v>
      </c>
      <c r="J383" s="341"/>
      <c r="K383" s="341">
        <f t="shared" si="103"/>
        <v>350</v>
      </c>
      <c r="L383" s="341"/>
      <c r="M383" s="341"/>
      <c r="N383" s="84" t="s">
        <v>44</v>
      </c>
      <c r="O383" s="84">
        <v>12</v>
      </c>
      <c r="P383" s="84">
        <v>2</v>
      </c>
      <c r="Q383" s="84">
        <v>3</v>
      </c>
      <c r="R383" s="84">
        <v>9</v>
      </c>
      <c r="S383" s="84">
        <v>2</v>
      </c>
      <c r="T383" s="61">
        <v>1</v>
      </c>
    </row>
    <row r="384" spans="1:20" ht="18" customHeight="1" x14ac:dyDescent="0.2">
      <c r="B384" s="588" t="s">
        <v>1335</v>
      </c>
      <c r="C384" s="588"/>
      <c r="D384" s="589">
        <f>SUMPRODUCT(I384:I390)</f>
        <v>10395</v>
      </c>
      <c r="E384" s="61" t="s">
        <v>503</v>
      </c>
      <c r="F384" s="61" t="s">
        <v>173</v>
      </c>
      <c r="G384" s="61">
        <v>15</v>
      </c>
      <c r="H384" s="341">
        <v>8</v>
      </c>
      <c r="I384" s="341">
        <f>G384*H384</f>
        <v>120</v>
      </c>
      <c r="J384" s="341"/>
      <c r="K384" s="341">
        <f>I384</f>
        <v>120</v>
      </c>
      <c r="L384" s="341"/>
      <c r="M384" s="341"/>
      <c r="N384" s="36" t="s">
        <v>44</v>
      </c>
      <c r="O384" s="36">
        <v>12</v>
      </c>
      <c r="P384" s="36">
        <v>2</v>
      </c>
      <c r="Q384" s="36">
        <v>3</v>
      </c>
      <c r="R384" s="36">
        <v>9</v>
      </c>
      <c r="S384" s="36">
        <v>2</v>
      </c>
      <c r="T384" s="61">
        <v>1</v>
      </c>
    </row>
    <row r="385" spans="2:20" ht="16.5" customHeight="1" x14ac:dyDescent="0.2">
      <c r="B385" s="588"/>
      <c r="C385" s="588"/>
      <c r="D385" s="589"/>
      <c r="E385" s="61" t="s">
        <v>504</v>
      </c>
      <c r="F385" s="61" t="s">
        <v>210</v>
      </c>
      <c r="G385" s="61">
        <v>15</v>
      </c>
      <c r="H385" s="341">
        <v>5</v>
      </c>
      <c r="I385" s="341">
        <f>G385*H385</f>
        <v>75</v>
      </c>
      <c r="J385" s="341"/>
      <c r="K385" s="341">
        <f t="shared" ref="K385:K390" si="107">I385</f>
        <v>75</v>
      </c>
      <c r="L385" s="341"/>
      <c r="M385" s="341"/>
      <c r="N385" s="84" t="s">
        <v>44</v>
      </c>
      <c r="O385" s="84">
        <v>12</v>
      </c>
      <c r="P385" s="84">
        <v>2</v>
      </c>
      <c r="Q385" s="84">
        <v>3</v>
      </c>
      <c r="R385" s="84">
        <v>9</v>
      </c>
      <c r="S385" s="84">
        <v>2</v>
      </c>
      <c r="T385" s="61">
        <v>1</v>
      </c>
    </row>
    <row r="386" spans="2:20" ht="14.25" customHeight="1" x14ac:dyDescent="0.2">
      <c r="B386" s="588"/>
      <c r="C386" s="588"/>
      <c r="D386" s="589"/>
      <c r="E386" s="61" t="s">
        <v>505</v>
      </c>
      <c r="F386" s="17" t="s">
        <v>131</v>
      </c>
      <c r="G386" s="341">
        <v>15</v>
      </c>
      <c r="H386" s="341">
        <v>40</v>
      </c>
      <c r="I386" s="341">
        <f>G386*H386</f>
        <v>600</v>
      </c>
      <c r="J386" s="341"/>
      <c r="K386" s="341">
        <f t="shared" si="107"/>
        <v>600</v>
      </c>
      <c r="L386" s="341"/>
      <c r="M386" s="341"/>
      <c r="N386" s="84" t="s">
        <v>44</v>
      </c>
      <c r="O386" s="84">
        <v>12</v>
      </c>
      <c r="P386" s="84">
        <v>2</v>
      </c>
      <c r="Q386" s="84">
        <v>3</v>
      </c>
      <c r="R386" s="84">
        <v>9</v>
      </c>
      <c r="S386" s="84">
        <v>2</v>
      </c>
      <c r="T386" s="17">
        <v>1</v>
      </c>
    </row>
    <row r="387" spans="2:20" ht="12.75" customHeight="1" x14ac:dyDescent="0.2">
      <c r="B387" s="588"/>
      <c r="C387" s="588"/>
      <c r="D387" s="589"/>
      <c r="E387" s="61" t="s">
        <v>506</v>
      </c>
      <c r="F387" s="17" t="s">
        <v>233</v>
      </c>
      <c r="G387" s="341">
        <v>15</v>
      </c>
      <c r="H387" s="341">
        <v>500</v>
      </c>
      <c r="I387" s="341">
        <f t="shared" ref="I387" si="108">+G387*H387</f>
        <v>7500</v>
      </c>
      <c r="J387" s="341"/>
      <c r="K387" s="341">
        <f t="shared" si="107"/>
        <v>7500</v>
      </c>
      <c r="L387" s="341"/>
      <c r="M387" s="341"/>
      <c r="N387" s="84" t="s">
        <v>44</v>
      </c>
      <c r="O387" s="84">
        <v>12</v>
      </c>
      <c r="P387" s="84">
        <v>2</v>
      </c>
      <c r="Q387" s="84">
        <v>3</v>
      </c>
      <c r="R387" s="84">
        <v>1</v>
      </c>
      <c r="S387" s="84">
        <v>1</v>
      </c>
      <c r="T387" s="17">
        <v>1</v>
      </c>
    </row>
    <row r="388" spans="2:20" ht="13.5" customHeight="1" x14ac:dyDescent="0.2">
      <c r="B388" s="588"/>
      <c r="C388" s="588"/>
      <c r="D388" s="589"/>
      <c r="E388" s="61" t="s">
        <v>507</v>
      </c>
      <c r="F388" s="17" t="s">
        <v>184</v>
      </c>
      <c r="G388" s="341">
        <v>3</v>
      </c>
      <c r="H388" s="341">
        <v>350</v>
      </c>
      <c r="I388" s="341">
        <f>G388*H388</f>
        <v>1050</v>
      </c>
      <c r="J388" s="341"/>
      <c r="K388" s="341">
        <f t="shared" si="107"/>
        <v>1050</v>
      </c>
      <c r="L388" s="341"/>
      <c r="M388" s="341"/>
      <c r="N388" s="84" t="s">
        <v>44</v>
      </c>
      <c r="O388" s="84">
        <v>12</v>
      </c>
      <c r="P388" s="84">
        <v>2</v>
      </c>
      <c r="Q388" s="84">
        <v>2</v>
      </c>
      <c r="R388" s="84">
        <v>5</v>
      </c>
      <c r="S388" s="84">
        <v>8</v>
      </c>
      <c r="T388" s="17">
        <v>1</v>
      </c>
    </row>
    <row r="389" spans="2:20" ht="14.25" customHeight="1" x14ac:dyDescent="0.2">
      <c r="B389" s="588"/>
      <c r="C389" s="588"/>
      <c r="D389" s="589"/>
      <c r="E389" s="61" t="s">
        <v>508</v>
      </c>
      <c r="F389" s="61" t="s">
        <v>182</v>
      </c>
      <c r="G389" s="61">
        <v>15</v>
      </c>
      <c r="H389" s="341">
        <v>70</v>
      </c>
      <c r="I389" s="341"/>
      <c r="J389" s="341"/>
      <c r="K389" s="341">
        <f t="shared" si="107"/>
        <v>0</v>
      </c>
      <c r="L389" s="341"/>
      <c r="M389" s="341"/>
      <c r="N389" s="84" t="s">
        <v>44</v>
      </c>
      <c r="O389" s="84">
        <v>12</v>
      </c>
      <c r="P389" s="84">
        <v>2</v>
      </c>
      <c r="Q389" s="84">
        <v>2</v>
      </c>
      <c r="R389" s="84">
        <v>5</v>
      </c>
      <c r="S389" s="84">
        <v>8</v>
      </c>
      <c r="T389" s="61">
        <v>1</v>
      </c>
    </row>
    <row r="390" spans="2:20" ht="15.75" customHeight="1" x14ac:dyDescent="0.2">
      <c r="B390" s="588"/>
      <c r="C390" s="588"/>
      <c r="D390" s="589"/>
      <c r="E390" s="61" t="s">
        <v>509</v>
      </c>
      <c r="F390" s="61" t="s">
        <v>223</v>
      </c>
      <c r="G390" s="61">
        <v>3</v>
      </c>
      <c r="H390" s="341">
        <v>350</v>
      </c>
      <c r="I390" s="341">
        <f>G390*H390</f>
        <v>1050</v>
      </c>
      <c r="J390" s="341"/>
      <c r="K390" s="341">
        <f t="shared" si="107"/>
        <v>1050</v>
      </c>
      <c r="L390" s="341"/>
      <c r="M390" s="341"/>
      <c r="N390" s="84" t="s">
        <v>44</v>
      </c>
      <c r="O390" s="84">
        <v>12</v>
      </c>
      <c r="P390" s="84">
        <v>2</v>
      </c>
      <c r="Q390" s="84">
        <v>2</v>
      </c>
      <c r="R390" s="84">
        <v>5</v>
      </c>
      <c r="S390" s="84">
        <v>8</v>
      </c>
      <c r="T390" s="61">
        <v>1</v>
      </c>
    </row>
    <row r="391" spans="2:20" ht="14.25" customHeight="1" x14ac:dyDescent="0.2">
      <c r="B391" s="588" t="s">
        <v>1305</v>
      </c>
      <c r="C391" s="588"/>
      <c r="D391" s="589">
        <f>SUM(I391:I397)</f>
        <v>19245</v>
      </c>
      <c r="E391" s="61" t="s">
        <v>510</v>
      </c>
      <c r="F391" s="61" t="s">
        <v>182</v>
      </c>
      <c r="G391" s="61">
        <v>30</v>
      </c>
      <c r="H391" s="341">
        <v>70</v>
      </c>
      <c r="I391" s="341">
        <f>G391*H391</f>
        <v>2100</v>
      </c>
      <c r="J391" s="341"/>
      <c r="K391" s="341">
        <f>I391</f>
        <v>2100</v>
      </c>
      <c r="L391" s="341"/>
      <c r="M391" s="341"/>
      <c r="N391" s="84" t="s">
        <v>44</v>
      </c>
      <c r="O391" s="84">
        <v>12</v>
      </c>
      <c r="P391" s="84">
        <v>2</v>
      </c>
      <c r="Q391" s="84">
        <v>2</v>
      </c>
      <c r="R391" s="84">
        <v>5</v>
      </c>
      <c r="S391" s="84">
        <v>8</v>
      </c>
      <c r="T391" s="61">
        <v>1</v>
      </c>
    </row>
    <row r="392" spans="2:20" x14ac:dyDescent="0.2">
      <c r="B392" s="588"/>
      <c r="C392" s="588"/>
      <c r="D392" s="589"/>
      <c r="E392" s="61" t="s">
        <v>511</v>
      </c>
      <c r="F392" s="61" t="s">
        <v>339</v>
      </c>
      <c r="G392" s="61">
        <v>3</v>
      </c>
      <c r="H392" s="341">
        <v>55</v>
      </c>
      <c r="I392" s="341">
        <f t="shared" si="106"/>
        <v>165</v>
      </c>
      <c r="J392" s="341"/>
      <c r="K392" s="341">
        <f t="shared" ref="K392:K398" si="109">I392</f>
        <v>165</v>
      </c>
      <c r="L392" s="341"/>
      <c r="M392" s="341"/>
      <c r="N392" s="36" t="s">
        <v>44</v>
      </c>
      <c r="O392" s="84">
        <v>12</v>
      </c>
      <c r="P392" s="84">
        <v>2</v>
      </c>
      <c r="Q392" s="84">
        <v>2</v>
      </c>
      <c r="R392" s="84">
        <v>5</v>
      </c>
      <c r="S392" s="84">
        <v>8</v>
      </c>
      <c r="T392" s="61">
        <v>1</v>
      </c>
    </row>
    <row r="393" spans="2:20" x14ac:dyDescent="0.2">
      <c r="B393" s="588"/>
      <c r="C393" s="588"/>
      <c r="D393" s="589"/>
      <c r="E393" s="61" t="s">
        <v>512</v>
      </c>
      <c r="F393" s="61" t="s">
        <v>175</v>
      </c>
      <c r="G393" s="61">
        <v>30</v>
      </c>
      <c r="H393" s="341">
        <v>6</v>
      </c>
      <c r="I393" s="341">
        <f t="shared" si="106"/>
        <v>180</v>
      </c>
      <c r="J393" s="341"/>
      <c r="K393" s="341">
        <f t="shared" si="109"/>
        <v>180</v>
      </c>
      <c r="L393" s="341"/>
      <c r="M393" s="341"/>
      <c r="N393" s="84" t="s">
        <v>44</v>
      </c>
      <c r="O393" s="84">
        <v>12</v>
      </c>
      <c r="P393" s="84">
        <v>2</v>
      </c>
      <c r="Q393" s="84">
        <v>3</v>
      </c>
      <c r="R393" s="84">
        <v>9</v>
      </c>
      <c r="S393" s="84">
        <v>2</v>
      </c>
      <c r="T393" s="61">
        <v>1</v>
      </c>
    </row>
    <row r="394" spans="2:20" x14ac:dyDescent="0.2">
      <c r="B394" s="588"/>
      <c r="C394" s="588"/>
      <c r="D394" s="589"/>
      <c r="E394" s="61" t="s">
        <v>513</v>
      </c>
      <c r="F394" s="17" t="s">
        <v>210</v>
      </c>
      <c r="G394" s="341">
        <v>30</v>
      </c>
      <c r="H394" s="341">
        <v>25</v>
      </c>
      <c r="I394" s="341">
        <f t="shared" si="106"/>
        <v>750</v>
      </c>
      <c r="J394" s="341"/>
      <c r="K394" s="341">
        <f t="shared" si="109"/>
        <v>750</v>
      </c>
      <c r="L394" s="341"/>
      <c r="M394" s="341"/>
      <c r="N394" s="84" t="s">
        <v>44</v>
      </c>
      <c r="O394" s="84">
        <v>12</v>
      </c>
      <c r="P394" s="84">
        <v>2</v>
      </c>
      <c r="Q394" s="84">
        <v>2</v>
      </c>
      <c r="R394" s="84">
        <v>2</v>
      </c>
      <c r="S394" s="84">
        <v>2</v>
      </c>
      <c r="T394" s="17">
        <v>1</v>
      </c>
    </row>
    <row r="395" spans="2:20" x14ac:dyDescent="0.2">
      <c r="B395" s="588"/>
      <c r="C395" s="588"/>
      <c r="D395" s="589"/>
      <c r="E395" s="61" t="s">
        <v>514</v>
      </c>
      <c r="F395" s="17" t="s">
        <v>233</v>
      </c>
      <c r="G395" s="341">
        <v>30</v>
      </c>
      <c r="H395" s="341">
        <v>500</v>
      </c>
      <c r="I395" s="341">
        <f t="shared" si="106"/>
        <v>15000</v>
      </c>
      <c r="J395" s="341"/>
      <c r="K395" s="341">
        <f t="shared" si="109"/>
        <v>15000</v>
      </c>
      <c r="L395" s="341"/>
      <c r="M395" s="341"/>
      <c r="N395" s="84" t="s">
        <v>44</v>
      </c>
      <c r="O395" s="84">
        <v>12</v>
      </c>
      <c r="P395" s="84">
        <v>2</v>
      </c>
      <c r="Q395" s="84">
        <v>3</v>
      </c>
      <c r="R395" s="84">
        <v>1</v>
      </c>
      <c r="S395" s="84">
        <v>1</v>
      </c>
      <c r="T395" s="17">
        <v>1</v>
      </c>
    </row>
    <row r="396" spans="2:20" x14ac:dyDescent="0.2">
      <c r="B396" s="588"/>
      <c r="C396" s="588"/>
      <c r="D396" s="589"/>
      <c r="E396" s="61" t="s">
        <v>515</v>
      </c>
      <c r="F396" s="17" t="s">
        <v>128</v>
      </c>
      <c r="G396" s="341">
        <v>0</v>
      </c>
      <c r="H396" s="341">
        <v>0</v>
      </c>
      <c r="I396" s="341">
        <f t="shared" si="106"/>
        <v>0</v>
      </c>
      <c r="J396" s="341"/>
      <c r="K396" s="341">
        <f t="shared" si="109"/>
        <v>0</v>
      </c>
      <c r="L396" s="341"/>
      <c r="M396" s="341"/>
      <c r="N396" s="84" t="s">
        <v>44</v>
      </c>
      <c r="O396" s="84">
        <v>12</v>
      </c>
      <c r="P396" s="84">
        <v>2</v>
      </c>
      <c r="Q396" s="84">
        <v>2</v>
      </c>
      <c r="R396" s="84">
        <v>2</v>
      </c>
      <c r="S396" s="84">
        <v>2</v>
      </c>
      <c r="T396" s="17">
        <v>1</v>
      </c>
    </row>
    <row r="397" spans="2:20" x14ac:dyDescent="0.2">
      <c r="B397" s="588"/>
      <c r="C397" s="588"/>
      <c r="D397" s="589"/>
      <c r="E397" s="61" t="s">
        <v>516</v>
      </c>
      <c r="F397" s="61" t="s">
        <v>184</v>
      </c>
      <c r="G397" s="61">
        <v>3</v>
      </c>
      <c r="H397" s="341">
        <v>350</v>
      </c>
      <c r="I397" s="341">
        <f>G397*H397</f>
        <v>1050</v>
      </c>
      <c r="J397" s="341"/>
      <c r="K397" s="341">
        <f t="shared" si="109"/>
        <v>1050</v>
      </c>
      <c r="L397" s="341"/>
      <c r="M397" s="341"/>
      <c r="N397" s="84" t="s">
        <v>44</v>
      </c>
      <c r="O397" s="84">
        <v>12</v>
      </c>
      <c r="P397" s="84">
        <v>2</v>
      </c>
      <c r="Q397" s="84">
        <v>2</v>
      </c>
      <c r="R397" s="84">
        <v>5</v>
      </c>
      <c r="S397" s="84">
        <v>8</v>
      </c>
      <c r="T397" s="61">
        <v>1</v>
      </c>
    </row>
    <row r="398" spans="2:20" ht="15" customHeight="1" x14ac:dyDescent="0.2">
      <c r="B398" s="588" t="s">
        <v>1306</v>
      </c>
      <c r="C398" s="588"/>
      <c r="D398" s="589">
        <f>SUMPRODUCT(I398:I404)</f>
        <v>19530</v>
      </c>
      <c r="E398" s="61" t="s">
        <v>517</v>
      </c>
      <c r="F398" s="61" t="s">
        <v>182</v>
      </c>
      <c r="G398" s="61">
        <v>30</v>
      </c>
      <c r="H398" s="341">
        <v>70</v>
      </c>
      <c r="I398" s="341">
        <f>G398*H398</f>
        <v>2100</v>
      </c>
      <c r="J398" s="341"/>
      <c r="K398" s="341">
        <f t="shared" si="109"/>
        <v>2100</v>
      </c>
      <c r="L398" s="341"/>
      <c r="M398" s="341"/>
      <c r="N398" s="84" t="s">
        <v>44</v>
      </c>
      <c r="O398" s="84">
        <v>12</v>
      </c>
      <c r="P398" s="84">
        <v>2</v>
      </c>
      <c r="Q398" s="84">
        <v>2</v>
      </c>
      <c r="R398" s="84">
        <v>5</v>
      </c>
      <c r="S398" s="84">
        <v>8</v>
      </c>
      <c r="T398" s="61">
        <v>1</v>
      </c>
    </row>
    <row r="399" spans="2:20" x14ac:dyDescent="0.2">
      <c r="B399" s="588"/>
      <c r="C399" s="588"/>
      <c r="D399" s="589"/>
      <c r="E399" s="61" t="s">
        <v>518</v>
      </c>
      <c r="F399" s="61" t="s">
        <v>223</v>
      </c>
      <c r="G399" s="61">
        <v>3</v>
      </c>
      <c r="H399" s="341">
        <v>350</v>
      </c>
      <c r="I399" s="341">
        <f>G399*H399</f>
        <v>1050</v>
      </c>
      <c r="J399" s="341"/>
      <c r="K399" s="341">
        <f>I399</f>
        <v>1050</v>
      </c>
      <c r="L399" s="341"/>
      <c r="M399" s="341"/>
      <c r="N399" s="84" t="s">
        <v>44</v>
      </c>
      <c r="O399" s="84">
        <v>12</v>
      </c>
      <c r="P399" s="84">
        <v>2</v>
      </c>
      <c r="Q399" s="84">
        <v>2</v>
      </c>
      <c r="R399" s="84">
        <v>5</v>
      </c>
      <c r="S399" s="84">
        <v>8</v>
      </c>
      <c r="T399" s="61">
        <v>1</v>
      </c>
    </row>
    <row r="400" spans="2:20" x14ac:dyDescent="0.2">
      <c r="B400" s="588"/>
      <c r="C400" s="588"/>
      <c r="D400" s="589"/>
      <c r="E400" s="61" t="s">
        <v>519</v>
      </c>
      <c r="F400" s="61" t="s">
        <v>175</v>
      </c>
      <c r="G400" s="61">
        <v>30</v>
      </c>
      <c r="H400" s="341">
        <v>6</v>
      </c>
      <c r="I400" s="341">
        <f>G400*H400</f>
        <v>180</v>
      </c>
      <c r="J400" s="341"/>
      <c r="K400" s="341">
        <f t="shared" ref="K400:K404" si="110">I400</f>
        <v>180</v>
      </c>
      <c r="L400" s="341"/>
      <c r="M400" s="341"/>
      <c r="N400" s="36" t="s">
        <v>44</v>
      </c>
      <c r="O400" s="36">
        <v>12</v>
      </c>
      <c r="P400" s="36">
        <v>2</v>
      </c>
      <c r="Q400" s="36">
        <v>3</v>
      </c>
      <c r="R400" s="36">
        <v>9</v>
      </c>
      <c r="S400" s="36">
        <v>2</v>
      </c>
      <c r="T400" s="61">
        <v>1</v>
      </c>
    </row>
    <row r="401" spans="2:22" x14ac:dyDescent="0.2">
      <c r="B401" s="588"/>
      <c r="C401" s="588"/>
      <c r="D401" s="589"/>
      <c r="E401" s="61" t="s">
        <v>520</v>
      </c>
      <c r="F401" s="61" t="s">
        <v>210</v>
      </c>
      <c r="G401" s="61">
        <v>30</v>
      </c>
      <c r="H401" s="341">
        <v>5</v>
      </c>
      <c r="I401" s="341">
        <f>G401*H401</f>
        <v>150</v>
      </c>
      <c r="J401" s="341"/>
      <c r="K401" s="341">
        <f t="shared" si="110"/>
        <v>150</v>
      </c>
      <c r="L401" s="341"/>
      <c r="M401" s="341"/>
      <c r="N401" s="84" t="s">
        <v>44</v>
      </c>
      <c r="O401" s="84">
        <v>12</v>
      </c>
      <c r="P401" s="84">
        <v>2</v>
      </c>
      <c r="Q401" s="84">
        <v>3</v>
      </c>
      <c r="R401" s="84">
        <v>9</v>
      </c>
      <c r="S401" s="84">
        <v>2</v>
      </c>
      <c r="T401" s="61">
        <v>1</v>
      </c>
      <c r="U401" s="378"/>
      <c r="V401" s="1"/>
    </row>
    <row r="402" spans="2:22" x14ac:dyDescent="0.2">
      <c r="B402" s="588"/>
      <c r="C402" s="588"/>
      <c r="D402" s="589"/>
      <c r="E402" s="61" t="s">
        <v>521</v>
      </c>
      <c r="F402" s="17" t="s">
        <v>233</v>
      </c>
      <c r="G402" s="341">
        <v>30</v>
      </c>
      <c r="H402" s="341">
        <v>500</v>
      </c>
      <c r="I402" s="341">
        <f t="shared" ref="I402:I403" si="111">+G402*H402</f>
        <v>15000</v>
      </c>
      <c r="J402" s="341"/>
      <c r="K402" s="341">
        <f t="shared" si="110"/>
        <v>15000</v>
      </c>
      <c r="L402" s="341"/>
      <c r="M402" s="341"/>
      <c r="N402" s="84" t="s">
        <v>44</v>
      </c>
      <c r="O402" s="84">
        <v>12</v>
      </c>
      <c r="P402" s="84">
        <v>2</v>
      </c>
      <c r="Q402" s="84">
        <v>3</v>
      </c>
      <c r="R402" s="84">
        <v>1</v>
      </c>
      <c r="S402" s="84">
        <v>1</v>
      </c>
      <c r="T402" s="17">
        <v>1</v>
      </c>
      <c r="U402" s="378"/>
      <c r="V402" s="1"/>
    </row>
    <row r="403" spans="2:22" x14ac:dyDescent="0.2">
      <c r="B403" s="588"/>
      <c r="C403" s="588"/>
      <c r="D403" s="589"/>
      <c r="E403" s="61" t="s">
        <v>522</v>
      </c>
      <c r="F403" s="17" t="s">
        <v>128</v>
      </c>
      <c r="G403" s="341">
        <v>250</v>
      </c>
      <c r="H403" s="341">
        <v>0</v>
      </c>
      <c r="I403" s="341">
        <f t="shared" si="111"/>
        <v>0</v>
      </c>
      <c r="J403" s="341"/>
      <c r="K403" s="341">
        <f t="shared" si="110"/>
        <v>0</v>
      </c>
      <c r="L403" s="341"/>
      <c r="M403" s="341"/>
      <c r="N403" s="84" t="s">
        <v>44</v>
      </c>
      <c r="O403" s="84">
        <v>12</v>
      </c>
      <c r="P403" s="84">
        <v>2</v>
      </c>
      <c r="Q403" s="84">
        <v>2</v>
      </c>
      <c r="R403" s="84">
        <v>2</v>
      </c>
      <c r="S403" s="84">
        <v>2</v>
      </c>
      <c r="T403" s="17">
        <v>1</v>
      </c>
      <c r="U403" s="378"/>
      <c r="V403" s="1"/>
    </row>
    <row r="404" spans="2:22" x14ac:dyDescent="0.2">
      <c r="B404" s="588"/>
      <c r="C404" s="588"/>
      <c r="D404" s="589"/>
      <c r="E404" s="61" t="s">
        <v>523</v>
      </c>
      <c r="F404" s="17" t="s">
        <v>184</v>
      </c>
      <c r="G404" s="341">
        <v>3</v>
      </c>
      <c r="H404" s="341">
        <v>350</v>
      </c>
      <c r="I404" s="341">
        <f>G404*H404</f>
        <v>1050</v>
      </c>
      <c r="J404" s="341"/>
      <c r="K404" s="341">
        <f t="shared" si="110"/>
        <v>1050</v>
      </c>
      <c r="L404" s="341"/>
      <c r="M404" s="341"/>
      <c r="N404" s="84" t="s">
        <v>44</v>
      </c>
      <c r="O404" s="84">
        <v>12</v>
      </c>
      <c r="P404" s="84">
        <v>2</v>
      </c>
      <c r="Q404" s="84">
        <v>2</v>
      </c>
      <c r="R404" s="84">
        <v>5</v>
      </c>
      <c r="S404" s="84">
        <v>8</v>
      </c>
      <c r="T404" s="17">
        <v>1</v>
      </c>
      <c r="U404" s="378"/>
      <c r="V404" s="1"/>
    </row>
    <row r="405" spans="2:22" x14ac:dyDescent="0.2">
      <c r="B405" s="588" t="s">
        <v>1307</v>
      </c>
      <c r="C405" s="588"/>
      <c r="D405" s="589">
        <f>SUMPRODUCT(I405:I406)</f>
        <v>175000</v>
      </c>
      <c r="E405" s="61" t="s">
        <v>524</v>
      </c>
      <c r="F405" s="61" t="s">
        <v>525</v>
      </c>
      <c r="G405" s="61">
        <v>1</v>
      </c>
      <c r="H405" s="380">
        <v>50000</v>
      </c>
      <c r="I405" s="380">
        <f>H405</f>
        <v>50000</v>
      </c>
      <c r="J405" s="341"/>
      <c r="K405" s="341"/>
      <c r="L405" s="341">
        <f>I405</f>
        <v>50000</v>
      </c>
      <c r="M405" s="341"/>
      <c r="N405" s="84" t="s">
        <v>44</v>
      </c>
      <c r="O405" s="84">
        <v>12</v>
      </c>
      <c r="P405" s="84">
        <v>2</v>
      </c>
      <c r="Q405" s="84">
        <v>2</v>
      </c>
      <c r="R405" s="84">
        <v>8</v>
      </c>
      <c r="S405" s="84">
        <v>7</v>
      </c>
      <c r="T405" s="61">
        <v>6</v>
      </c>
      <c r="U405" s="378"/>
      <c r="V405" s="1"/>
    </row>
    <row r="406" spans="2:22" ht="15.75" customHeight="1" x14ac:dyDescent="0.2">
      <c r="B406" s="588"/>
      <c r="C406" s="588"/>
      <c r="D406" s="589"/>
      <c r="E406" s="61" t="s">
        <v>526</v>
      </c>
      <c r="F406" s="61" t="s">
        <v>527</v>
      </c>
      <c r="G406" s="61">
        <v>500</v>
      </c>
      <c r="H406" s="380">
        <v>250</v>
      </c>
      <c r="I406" s="380">
        <f>G406*H406</f>
        <v>125000</v>
      </c>
      <c r="J406" s="341"/>
      <c r="K406" s="341"/>
      <c r="L406" s="341">
        <f>I406</f>
        <v>125000</v>
      </c>
      <c r="M406" s="341"/>
      <c r="N406" s="84" t="s">
        <v>44</v>
      </c>
      <c r="O406" s="84">
        <v>12</v>
      </c>
      <c r="P406" s="84">
        <v>2</v>
      </c>
      <c r="Q406" s="84">
        <v>2</v>
      </c>
      <c r="R406" s="84">
        <v>2</v>
      </c>
      <c r="S406" s="84">
        <v>2</v>
      </c>
      <c r="T406" s="61">
        <v>1</v>
      </c>
      <c r="U406" s="378"/>
      <c r="V406" s="1"/>
    </row>
    <row r="407" spans="2:22" ht="12.75" customHeight="1" x14ac:dyDescent="0.2">
      <c r="B407" s="588" t="s">
        <v>1308</v>
      </c>
      <c r="C407" s="588"/>
      <c r="D407" s="589">
        <f>SUMPRODUCT(I407:I414)</f>
        <v>158410</v>
      </c>
      <c r="E407" s="86" t="s">
        <v>528</v>
      </c>
      <c r="F407" s="17" t="s">
        <v>182</v>
      </c>
      <c r="G407" s="341">
        <v>90</v>
      </c>
      <c r="H407" s="341">
        <v>70</v>
      </c>
      <c r="I407" s="341">
        <f>G407*H407</f>
        <v>6300</v>
      </c>
      <c r="J407" s="341"/>
      <c r="K407" s="341"/>
      <c r="L407" s="341">
        <f>I407</f>
        <v>6300</v>
      </c>
      <c r="M407" s="341"/>
      <c r="N407" s="84" t="s">
        <v>44</v>
      </c>
      <c r="O407" s="84">
        <v>12</v>
      </c>
      <c r="P407" s="84">
        <v>2</v>
      </c>
      <c r="Q407" s="84">
        <v>2</v>
      </c>
      <c r="R407" s="84">
        <v>5</v>
      </c>
      <c r="S407" s="84">
        <v>8</v>
      </c>
      <c r="T407" s="17">
        <v>1</v>
      </c>
      <c r="U407" s="378"/>
      <c r="V407" s="1"/>
    </row>
    <row r="408" spans="2:22" ht="13.5" customHeight="1" x14ac:dyDescent="0.2">
      <c r="B408" s="588"/>
      <c r="C408" s="588"/>
      <c r="D408" s="589"/>
      <c r="E408" s="87" t="s">
        <v>529</v>
      </c>
      <c r="F408" s="61" t="s">
        <v>223</v>
      </c>
      <c r="G408" s="61">
        <v>25</v>
      </c>
      <c r="H408" s="341">
        <v>350</v>
      </c>
      <c r="I408" s="341">
        <f>G408*H408</f>
        <v>8750</v>
      </c>
      <c r="J408" s="341"/>
      <c r="K408" s="341"/>
      <c r="L408" s="341">
        <f t="shared" ref="L408:L414" si="112">I408</f>
        <v>8750</v>
      </c>
      <c r="M408" s="341"/>
      <c r="N408" s="84" t="s">
        <v>44</v>
      </c>
      <c r="O408" s="84">
        <v>12</v>
      </c>
      <c r="P408" s="84">
        <v>2</v>
      </c>
      <c r="Q408" s="84">
        <v>2</v>
      </c>
      <c r="R408" s="84">
        <v>5</v>
      </c>
      <c r="S408" s="84">
        <v>8</v>
      </c>
      <c r="T408" s="61">
        <v>1</v>
      </c>
      <c r="U408" s="378"/>
      <c r="V408" s="1"/>
    </row>
    <row r="409" spans="2:22" ht="14.25" customHeight="1" x14ac:dyDescent="0.2">
      <c r="B409" s="588"/>
      <c r="C409" s="588"/>
      <c r="D409" s="589"/>
      <c r="E409" s="86" t="s">
        <v>530</v>
      </c>
      <c r="F409" s="61" t="s">
        <v>175</v>
      </c>
      <c r="G409" s="61">
        <v>90</v>
      </c>
      <c r="H409" s="341">
        <v>6</v>
      </c>
      <c r="I409" s="341">
        <f>G409*H409</f>
        <v>540</v>
      </c>
      <c r="J409" s="341"/>
      <c r="K409" s="341"/>
      <c r="L409" s="341">
        <f t="shared" si="112"/>
        <v>540</v>
      </c>
      <c r="M409" s="341"/>
      <c r="N409" s="84" t="s">
        <v>44</v>
      </c>
      <c r="O409" s="84">
        <v>12</v>
      </c>
      <c r="P409" s="84">
        <v>2</v>
      </c>
      <c r="Q409" s="84">
        <v>3</v>
      </c>
      <c r="R409" s="84">
        <v>9</v>
      </c>
      <c r="S409" s="84">
        <v>2</v>
      </c>
      <c r="T409" s="61">
        <v>1</v>
      </c>
      <c r="U409" s="378"/>
      <c r="V409" s="1"/>
    </row>
    <row r="410" spans="2:22" ht="12" customHeight="1" x14ac:dyDescent="0.2">
      <c r="B410" s="588"/>
      <c r="C410" s="588"/>
      <c r="D410" s="589"/>
      <c r="E410" s="87" t="s">
        <v>531</v>
      </c>
      <c r="F410" s="61" t="s">
        <v>210</v>
      </c>
      <c r="G410" s="61">
        <v>90</v>
      </c>
      <c r="H410" s="341">
        <v>5</v>
      </c>
      <c r="I410" s="341">
        <f>G410*H410</f>
        <v>450</v>
      </c>
      <c r="J410" s="341"/>
      <c r="K410" s="341"/>
      <c r="L410" s="341">
        <f t="shared" si="112"/>
        <v>450</v>
      </c>
      <c r="M410" s="341"/>
      <c r="N410" s="84" t="s">
        <v>44</v>
      </c>
      <c r="O410" s="84">
        <v>12</v>
      </c>
      <c r="P410" s="84">
        <v>2</v>
      </c>
      <c r="Q410" s="84">
        <v>3</v>
      </c>
      <c r="R410" s="84">
        <v>9</v>
      </c>
      <c r="S410" s="84">
        <v>2</v>
      </c>
      <c r="T410" s="61">
        <v>1</v>
      </c>
      <c r="U410" s="378"/>
      <c r="V410" s="1"/>
    </row>
    <row r="411" spans="2:22" ht="12" customHeight="1" x14ac:dyDescent="0.2">
      <c r="B411" s="588"/>
      <c r="C411" s="588"/>
      <c r="D411" s="589"/>
      <c r="E411" s="86" t="s">
        <v>532</v>
      </c>
      <c r="F411" s="61" t="s">
        <v>233</v>
      </c>
      <c r="G411" s="61">
        <v>270</v>
      </c>
      <c r="H411" s="341">
        <v>500</v>
      </c>
      <c r="I411" s="341">
        <f t="shared" ref="I411:I412" si="113">+G411*H411</f>
        <v>135000</v>
      </c>
      <c r="J411" s="341"/>
      <c r="K411" s="341"/>
      <c r="L411" s="341">
        <f t="shared" si="112"/>
        <v>135000</v>
      </c>
      <c r="M411" s="341"/>
      <c r="N411" s="36" t="s">
        <v>44</v>
      </c>
      <c r="O411" s="36">
        <v>12</v>
      </c>
      <c r="P411" s="36">
        <v>2</v>
      </c>
      <c r="Q411" s="36">
        <v>3</v>
      </c>
      <c r="R411" s="36">
        <v>1</v>
      </c>
      <c r="S411" s="36">
        <v>1</v>
      </c>
      <c r="T411" s="61">
        <v>1</v>
      </c>
      <c r="U411" s="378"/>
      <c r="V411" s="1"/>
    </row>
    <row r="412" spans="2:22" ht="12" customHeight="1" x14ac:dyDescent="0.2">
      <c r="B412" s="588"/>
      <c r="C412" s="588"/>
      <c r="D412" s="589"/>
      <c r="E412" s="87" t="s">
        <v>533</v>
      </c>
      <c r="F412" s="61" t="s">
        <v>128</v>
      </c>
      <c r="G412" s="61">
        <v>100</v>
      </c>
      <c r="H412" s="341">
        <v>0</v>
      </c>
      <c r="I412" s="341">
        <f t="shared" si="113"/>
        <v>0</v>
      </c>
      <c r="J412" s="341"/>
      <c r="K412" s="341"/>
      <c r="L412" s="341">
        <f t="shared" si="112"/>
        <v>0</v>
      </c>
      <c r="M412" s="341"/>
      <c r="N412" s="84" t="s">
        <v>44</v>
      </c>
      <c r="O412" s="84">
        <v>12</v>
      </c>
      <c r="P412" s="84">
        <v>2</v>
      </c>
      <c r="Q412" s="84">
        <v>2</v>
      </c>
      <c r="R412" s="84">
        <v>2</v>
      </c>
      <c r="S412" s="84">
        <v>2</v>
      </c>
      <c r="T412" s="61">
        <v>1</v>
      </c>
      <c r="U412" s="378"/>
      <c r="V412" s="1"/>
    </row>
    <row r="413" spans="2:22" ht="12" customHeight="1" x14ac:dyDescent="0.2">
      <c r="B413" s="588"/>
      <c r="C413" s="588"/>
      <c r="D413" s="589"/>
      <c r="E413" s="86" t="s">
        <v>534</v>
      </c>
      <c r="F413" s="17" t="s">
        <v>184</v>
      </c>
      <c r="G413" s="341">
        <v>9</v>
      </c>
      <c r="H413" s="341">
        <v>350</v>
      </c>
      <c r="I413" s="341">
        <f>G413*H413</f>
        <v>3150</v>
      </c>
      <c r="J413" s="341"/>
      <c r="K413" s="341"/>
      <c r="L413" s="341">
        <f t="shared" si="112"/>
        <v>3150</v>
      </c>
      <c r="M413" s="341"/>
      <c r="N413" s="84" t="s">
        <v>44</v>
      </c>
      <c r="O413" s="84">
        <v>12</v>
      </c>
      <c r="P413" s="84">
        <v>2</v>
      </c>
      <c r="Q413" s="84">
        <v>2</v>
      </c>
      <c r="R413" s="84">
        <v>5</v>
      </c>
      <c r="S413" s="84">
        <v>8</v>
      </c>
      <c r="T413" s="17">
        <v>1</v>
      </c>
      <c r="U413" s="378"/>
      <c r="V413" s="1"/>
    </row>
    <row r="414" spans="2:22" ht="14.25" customHeight="1" x14ac:dyDescent="0.2">
      <c r="B414" s="588"/>
      <c r="C414" s="588"/>
      <c r="D414" s="589"/>
      <c r="E414" s="87" t="s">
        <v>535</v>
      </c>
      <c r="F414" s="17" t="s">
        <v>283</v>
      </c>
      <c r="G414" s="341">
        <v>2</v>
      </c>
      <c r="H414" s="341">
        <v>2110</v>
      </c>
      <c r="I414" s="341">
        <f>G414*H414</f>
        <v>4220</v>
      </c>
      <c r="J414" s="341"/>
      <c r="K414" s="341"/>
      <c r="L414" s="341">
        <f t="shared" si="112"/>
        <v>4220</v>
      </c>
      <c r="M414" s="341"/>
      <c r="N414" s="84" t="s">
        <v>44</v>
      </c>
      <c r="O414" s="84">
        <v>12</v>
      </c>
      <c r="P414" s="84">
        <v>2</v>
      </c>
      <c r="Q414" s="84">
        <v>3</v>
      </c>
      <c r="R414" s="84">
        <v>9</v>
      </c>
      <c r="S414" s="84">
        <v>2</v>
      </c>
      <c r="T414" s="17">
        <v>1</v>
      </c>
      <c r="U414" s="378"/>
      <c r="V414" s="1"/>
    </row>
    <row r="415" spans="2:22" x14ac:dyDescent="0.2">
      <c r="B415" s="37"/>
      <c r="C415" s="37"/>
      <c r="D415" s="98">
        <f>SUM(D372:D414)</f>
        <v>484500</v>
      </c>
      <c r="E415" s="98"/>
      <c r="F415" s="98"/>
      <c r="G415" s="98"/>
      <c r="H415" s="98"/>
      <c r="I415" s="98">
        <f>SUM(I372:I414)</f>
        <v>484500</v>
      </c>
      <c r="J415" s="347"/>
      <c r="K415" s="347"/>
      <c r="L415" s="347"/>
      <c r="M415" s="347"/>
      <c r="N415" s="348"/>
      <c r="O415" s="100"/>
      <c r="P415" s="100"/>
      <c r="Q415" s="100"/>
      <c r="R415" s="100"/>
      <c r="S415" s="100"/>
      <c r="T415" s="100"/>
      <c r="U415" s="378"/>
      <c r="V415" s="1"/>
    </row>
    <row r="416" spans="2:22" ht="15" thickBot="1" x14ac:dyDescent="0.25">
      <c r="B416" s="37"/>
      <c r="C416" s="37"/>
      <c r="D416" s="37"/>
      <c r="E416" s="41"/>
      <c r="F416" s="41"/>
      <c r="G416" s="41"/>
      <c r="H416" s="41"/>
      <c r="I416" s="41"/>
      <c r="J416" s="91"/>
      <c r="K416" s="91"/>
      <c r="L416" s="91"/>
      <c r="M416" s="91"/>
      <c r="N416" s="91"/>
      <c r="O416" s="388"/>
      <c r="P416" s="388"/>
      <c r="Q416" s="388"/>
      <c r="R416" s="388"/>
      <c r="S416" s="388"/>
      <c r="T416" s="388"/>
      <c r="U416" s="378"/>
      <c r="V416" s="1"/>
    </row>
    <row r="417" spans="1:21" ht="14.25" customHeight="1" thickTop="1" thickBot="1" x14ac:dyDescent="0.25">
      <c r="A417" s="19"/>
      <c r="B417" s="516" t="s">
        <v>6</v>
      </c>
      <c r="C417" s="517" t="s">
        <v>7</v>
      </c>
      <c r="D417" s="517"/>
      <c r="E417" s="518"/>
      <c r="F417" s="508" t="s">
        <v>8</v>
      </c>
      <c r="G417" s="508" t="s">
        <v>9</v>
      </c>
      <c r="H417" s="508" t="s">
        <v>10</v>
      </c>
      <c r="I417" s="607" t="s">
        <v>11</v>
      </c>
      <c r="J417" s="604" t="s">
        <v>12</v>
      </c>
      <c r="K417" s="604"/>
      <c r="L417" s="604"/>
      <c r="M417" s="604"/>
      <c r="N417" s="507" t="s">
        <v>13</v>
      </c>
      <c r="O417" s="507" t="s">
        <v>14</v>
      </c>
      <c r="P417" s="507"/>
      <c r="Q417" s="507"/>
      <c r="R417" s="507"/>
      <c r="S417" s="507"/>
      <c r="T417" s="507"/>
    </row>
    <row r="418" spans="1:21" ht="21.75" customHeight="1" thickTop="1" thickBot="1" x14ac:dyDescent="0.25">
      <c r="B418" s="516"/>
      <c r="C418" s="519"/>
      <c r="D418" s="519"/>
      <c r="E418" s="520"/>
      <c r="F418" s="508"/>
      <c r="G418" s="508"/>
      <c r="H418" s="508"/>
      <c r="I418" s="607"/>
      <c r="J418" s="44" t="s">
        <v>15</v>
      </c>
      <c r="K418" s="44" t="s">
        <v>16</v>
      </c>
      <c r="L418" s="44" t="s">
        <v>17</v>
      </c>
      <c r="M418" s="44" t="s">
        <v>18</v>
      </c>
      <c r="N418" s="507"/>
      <c r="O418" s="507"/>
      <c r="P418" s="507"/>
      <c r="Q418" s="507"/>
      <c r="R418" s="507"/>
      <c r="S418" s="507"/>
      <c r="T418" s="507"/>
    </row>
    <row r="419" spans="1:21" ht="55.5" customHeight="1" thickTop="1" thickBot="1" x14ac:dyDescent="0.25">
      <c r="B419" s="9" t="s">
        <v>536</v>
      </c>
      <c r="C419" s="605"/>
      <c r="D419" s="605"/>
      <c r="E419" s="606"/>
      <c r="F419" s="10" t="s">
        <v>537</v>
      </c>
      <c r="G419" s="350" t="s">
        <v>538</v>
      </c>
      <c r="H419" s="350"/>
      <c r="I419" s="343">
        <v>5</v>
      </c>
      <c r="J419" s="48"/>
      <c r="K419" s="48"/>
      <c r="L419" s="47"/>
      <c r="M419" s="47"/>
      <c r="N419" s="117">
        <f>SUMPRODUCT(D424:D443)</f>
        <v>49185</v>
      </c>
      <c r="O419" s="524"/>
      <c r="P419" s="524"/>
      <c r="Q419" s="524"/>
      <c r="R419" s="524"/>
      <c r="S419" s="524"/>
      <c r="T419" s="524"/>
    </row>
    <row r="420" spans="1:21" ht="15" thickTop="1" x14ac:dyDescent="0.2">
      <c r="B420" s="37"/>
      <c r="C420" s="37"/>
      <c r="D420" s="37"/>
      <c r="E420" s="41"/>
      <c r="F420" s="41"/>
      <c r="G420" s="41"/>
      <c r="H420" s="41"/>
      <c r="I420" s="41"/>
      <c r="J420" s="91"/>
      <c r="K420" s="91"/>
      <c r="L420" s="91"/>
      <c r="M420" s="91"/>
      <c r="N420" s="91"/>
      <c r="O420" s="388"/>
      <c r="P420" s="388"/>
      <c r="Q420" s="388"/>
      <c r="R420" s="388"/>
      <c r="S420" s="388"/>
      <c r="T420" s="388"/>
    </row>
    <row r="421" spans="1:21" ht="15" thickBot="1" x14ac:dyDescent="0.25">
      <c r="B421" s="37"/>
      <c r="C421" s="37"/>
      <c r="D421" s="37"/>
      <c r="E421" s="41"/>
      <c r="F421" s="41"/>
      <c r="G421" s="41"/>
      <c r="H421" s="41"/>
      <c r="I421" s="41"/>
      <c r="J421" s="91"/>
      <c r="K421" s="91"/>
      <c r="L421" s="91"/>
      <c r="M421" s="91"/>
      <c r="N421" s="91"/>
      <c r="O421" s="388"/>
      <c r="P421" s="388"/>
      <c r="Q421" s="388"/>
      <c r="R421" s="388"/>
      <c r="S421" s="388"/>
      <c r="T421" s="388"/>
    </row>
    <row r="422" spans="1:21" ht="15.75" customHeight="1" thickTop="1" thickBot="1" x14ac:dyDescent="0.25">
      <c r="B422" s="507" t="s">
        <v>24</v>
      </c>
      <c r="C422" s="507"/>
      <c r="D422" s="508" t="s">
        <v>25</v>
      </c>
      <c r="E422" s="525"/>
      <c r="F422" s="508"/>
      <c r="G422" s="508"/>
      <c r="H422" s="508"/>
      <c r="I422" s="607"/>
      <c r="J422" s="508" t="s">
        <v>27</v>
      </c>
      <c r="K422" s="508"/>
      <c r="L422" s="508"/>
      <c r="M422" s="508"/>
      <c r="N422" s="507" t="s">
        <v>28</v>
      </c>
      <c r="O422" s="508" t="s">
        <v>29</v>
      </c>
      <c r="P422" s="508"/>
      <c r="Q422" s="508"/>
      <c r="R422" s="508"/>
      <c r="S422" s="508"/>
      <c r="T422" s="508"/>
    </row>
    <row r="423" spans="1:21" ht="42.75" thickTop="1" thickBot="1" x14ac:dyDescent="0.25">
      <c r="B423" s="507"/>
      <c r="C423" s="507"/>
      <c r="D423" s="508"/>
      <c r="E423" s="526"/>
      <c r="F423" s="53" t="s">
        <v>30</v>
      </c>
      <c r="G423" s="53" t="s">
        <v>31</v>
      </c>
      <c r="H423" s="53" t="s">
        <v>32</v>
      </c>
      <c r="I423" s="97" t="s">
        <v>33</v>
      </c>
      <c r="J423" s="53" t="s">
        <v>15</v>
      </c>
      <c r="K423" s="53" t="s">
        <v>16</v>
      </c>
      <c r="L423" s="53" t="s">
        <v>17</v>
      </c>
      <c r="M423" s="53" t="s">
        <v>18</v>
      </c>
      <c r="N423" s="590"/>
      <c r="O423" s="70" t="s">
        <v>34</v>
      </c>
      <c r="P423" s="70" t="s">
        <v>35</v>
      </c>
      <c r="Q423" s="70" t="s">
        <v>36</v>
      </c>
      <c r="R423" s="70" t="s">
        <v>37</v>
      </c>
      <c r="S423" s="70" t="s">
        <v>38</v>
      </c>
      <c r="T423" s="70" t="s">
        <v>39</v>
      </c>
    </row>
    <row r="424" spans="1:21" s="148" customFormat="1" ht="37.5" customHeight="1" thickTop="1" x14ac:dyDescent="0.2">
      <c r="A424" s="101"/>
      <c r="B424" s="591" t="s">
        <v>539</v>
      </c>
      <c r="C424" s="591"/>
      <c r="D424" s="102">
        <f>SUMPRODUCT(I424)</f>
        <v>0</v>
      </c>
      <c r="E424" s="18" t="s">
        <v>540</v>
      </c>
      <c r="F424" s="17" t="s">
        <v>541</v>
      </c>
      <c r="G424" s="17">
        <v>0</v>
      </c>
      <c r="H424" s="365">
        <v>100000</v>
      </c>
      <c r="I424" s="341">
        <f t="shared" ref="I424" si="114">+G424*H424</f>
        <v>0</v>
      </c>
      <c r="J424" s="341">
        <f>I424</f>
        <v>0</v>
      </c>
      <c r="K424" s="341"/>
      <c r="L424" s="341"/>
      <c r="M424" s="341"/>
      <c r="N424" s="18" t="s">
        <v>44</v>
      </c>
      <c r="O424" s="84">
        <v>12</v>
      </c>
      <c r="P424" s="84">
        <v>2</v>
      </c>
      <c r="Q424" s="84">
        <v>2</v>
      </c>
      <c r="R424" s="84">
        <v>8</v>
      </c>
      <c r="S424" s="84">
        <v>7</v>
      </c>
      <c r="T424" s="84">
        <v>6</v>
      </c>
      <c r="U424" s="390"/>
    </row>
    <row r="425" spans="1:21" ht="14.25" customHeight="1" x14ac:dyDescent="0.2">
      <c r="B425" s="592" t="s">
        <v>542</v>
      </c>
      <c r="C425" s="593"/>
      <c r="D425" s="598">
        <f>SUM(I425:I431)</f>
        <v>19880</v>
      </c>
      <c r="E425" s="103" t="s">
        <v>543</v>
      </c>
      <c r="F425" s="17" t="s">
        <v>182</v>
      </c>
      <c r="G425" s="17">
        <v>30</v>
      </c>
      <c r="H425" s="365">
        <v>70</v>
      </c>
      <c r="I425" s="341">
        <f>G425*H425</f>
        <v>2100</v>
      </c>
      <c r="J425" s="341"/>
      <c r="K425" s="341">
        <f>I425</f>
        <v>2100</v>
      </c>
      <c r="L425" s="341"/>
      <c r="M425" s="341"/>
      <c r="N425" s="18" t="s">
        <v>44</v>
      </c>
      <c r="O425" s="84">
        <v>12</v>
      </c>
      <c r="P425" s="84">
        <v>2</v>
      </c>
      <c r="Q425" s="84">
        <v>2</v>
      </c>
      <c r="R425" s="84">
        <v>5</v>
      </c>
      <c r="S425" s="84">
        <v>8</v>
      </c>
      <c r="T425" s="84">
        <v>1</v>
      </c>
    </row>
    <row r="426" spans="1:21" x14ac:dyDescent="0.2">
      <c r="B426" s="594"/>
      <c r="C426" s="595"/>
      <c r="D426" s="599"/>
      <c r="E426" s="103" t="s">
        <v>544</v>
      </c>
      <c r="F426" s="61" t="s">
        <v>223</v>
      </c>
      <c r="G426" s="61">
        <v>4</v>
      </c>
      <c r="H426" s="365">
        <v>350</v>
      </c>
      <c r="I426" s="341">
        <f>G426*H426</f>
        <v>1400</v>
      </c>
      <c r="J426" s="341"/>
      <c r="K426" s="341">
        <f t="shared" ref="K426:K431" si="115">I426</f>
        <v>1400</v>
      </c>
      <c r="L426" s="341"/>
      <c r="M426" s="341"/>
      <c r="N426" s="18" t="s">
        <v>44</v>
      </c>
      <c r="O426" s="84">
        <v>12</v>
      </c>
      <c r="P426" s="84">
        <v>2</v>
      </c>
      <c r="Q426" s="84">
        <v>2</v>
      </c>
      <c r="R426" s="84">
        <v>5</v>
      </c>
      <c r="S426" s="84">
        <v>8</v>
      </c>
      <c r="T426" s="84">
        <v>1</v>
      </c>
    </row>
    <row r="427" spans="1:21" ht="14.25" customHeight="1" x14ac:dyDescent="0.2">
      <c r="B427" s="594"/>
      <c r="C427" s="595"/>
      <c r="D427" s="599"/>
      <c r="E427" s="103" t="s">
        <v>545</v>
      </c>
      <c r="F427" s="61" t="s">
        <v>175</v>
      </c>
      <c r="G427" s="61">
        <v>30</v>
      </c>
      <c r="H427" s="365">
        <v>6</v>
      </c>
      <c r="I427" s="341">
        <f>G427*H427</f>
        <v>180</v>
      </c>
      <c r="J427" s="341"/>
      <c r="K427" s="341">
        <f t="shared" si="115"/>
        <v>180</v>
      </c>
      <c r="L427" s="341"/>
      <c r="M427" s="341"/>
      <c r="N427" s="18" t="s">
        <v>44</v>
      </c>
      <c r="O427" s="84">
        <v>12</v>
      </c>
      <c r="P427" s="84">
        <v>2</v>
      </c>
      <c r="Q427" s="84">
        <v>3</v>
      </c>
      <c r="R427" s="84">
        <v>9</v>
      </c>
      <c r="S427" s="84">
        <v>2</v>
      </c>
      <c r="T427" s="84">
        <v>1</v>
      </c>
    </row>
    <row r="428" spans="1:21" x14ac:dyDescent="0.2">
      <c r="B428" s="594"/>
      <c r="C428" s="595"/>
      <c r="D428" s="599"/>
      <c r="E428" s="103" t="s">
        <v>546</v>
      </c>
      <c r="F428" s="61" t="s">
        <v>210</v>
      </c>
      <c r="G428" s="61">
        <v>30</v>
      </c>
      <c r="H428" s="365">
        <v>5</v>
      </c>
      <c r="I428" s="341">
        <f>G428*H428</f>
        <v>150</v>
      </c>
      <c r="J428" s="341"/>
      <c r="K428" s="341">
        <f t="shared" si="115"/>
        <v>150</v>
      </c>
      <c r="L428" s="341"/>
      <c r="M428" s="341"/>
      <c r="N428" s="18" t="s">
        <v>44</v>
      </c>
      <c r="O428" s="84">
        <v>12</v>
      </c>
      <c r="P428" s="84">
        <v>2</v>
      </c>
      <c r="Q428" s="84">
        <v>3</v>
      </c>
      <c r="R428" s="84">
        <v>9</v>
      </c>
      <c r="S428" s="84">
        <v>2</v>
      </c>
      <c r="T428" s="84">
        <v>1</v>
      </c>
    </row>
    <row r="429" spans="1:21" x14ac:dyDescent="0.2">
      <c r="B429" s="594"/>
      <c r="C429" s="595"/>
      <c r="D429" s="599"/>
      <c r="E429" s="103" t="s">
        <v>547</v>
      </c>
      <c r="F429" s="61" t="s">
        <v>233</v>
      </c>
      <c r="G429" s="61">
        <v>30</v>
      </c>
      <c r="H429" s="365">
        <v>500</v>
      </c>
      <c r="I429" s="341">
        <f t="shared" ref="I429:I430" si="116">+G429*H429</f>
        <v>15000</v>
      </c>
      <c r="J429" s="341"/>
      <c r="K429" s="341">
        <f t="shared" si="115"/>
        <v>15000</v>
      </c>
      <c r="L429" s="341"/>
      <c r="M429" s="341"/>
      <c r="N429" s="18" t="s">
        <v>44</v>
      </c>
      <c r="O429" s="36">
        <v>12</v>
      </c>
      <c r="P429" s="36">
        <v>2</v>
      </c>
      <c r="Q429" s="36">
        <v>3</v>
      </c>
      <c r="R429" s="36">
        <v>1</v>
      </c>
      <c r="S429" s="36">
        <v>1</v>
      </c>
      <c r="T429" s="36">
        <v>1</v>
      </c>
    </row>
    <row r="430" spans="1:21" x14ac:dyDescent="0.2">
      <c r="B430" s="594"/>
      <c r="C430" s="595"/>
      <c r="D430" s="599"/>
      <c r="E430" s="103" t="s">
        <v>548</v>
      </c>
      <c r="F430" s="61" t="s">
        <v>128</v>
      </c>
      <c r="G430" s="61">
        <v>100</v>
      </c>
      <c r="H430" s="365">
        <v>0</v>
      </c>
      <c r="I430" s="341">
        <f t="shared" si="116"/>
        <v>0</v>
      </c>
      <c r="J430" s="341"/>
      <c r="K430" s="341">
        <f t="shared" si="115"/>
        <v>0</v>
      </c>
      <c r="L430" s="341"/>
      <c r="M430" s="341"/>
      <c r="N430" s="18" t="s">
        <v>44</v>
      </c>
      <c r="O430" s="84">
        <v>12</v>
      </c>
      <c r="P430" s="84">
        <v>2</v>
      </c>
      <c r="Q430" s="84">
        <v>2</v>
      </c>
      <c r="R430" s="84">
        <v>2</v>
      </c>
      <c r="S430" s="84">
        <v>2</v>
      </c>
      <c r="T430" s="84">
        <v>1</v>
      </c>
    </row>
    <row r="431" spans="1:21" x14ac:dyDescent="0.2">
      <c r="B431" s="596"/>
      <c r="C431" s="597"/>
      <c r="D431" s="600"/>
      <c r="E431" s="103" t="s">
        <v>549</v>
      </c>
      <c r="F431" s="17" t="s">
        <v>184</v>
      </c>
      <c r="G431" s="17">
        <v>3</v>
      </c>
      <c r="H431" s="365">
        <v>350</v>
      </c>
      <c r="I431" s="341">
        <f>G431*H431</f>
        <v>1050</v>
      </c>
      <c r="J431" s="341"/>
      <c r="K431" s="341">
        <f t="shared" si="115"/>
        <v>1050</v>
      </c>
      <c r="L431" s="341"/>
      <c r="M431" s="341"/>
      <c r="N431" s="18" t="s">
        <v>44</v>
      </c>
      <c r="O431" s="84">
        <v>12</v>
      </c>
      <c r="P431" s="84">
        <v>2</v>
      </c>
      <c r="Q431" s="84">
        <v>2</v>
      </c>
      <c r="R431" s="84">
        <v>5</v>
      </c>
      <c r="S431" s="84">
        <v>8</v>
      </c>
      <c r="T431" s="84">
        <v>1</v>
      </c>
    </row>
    <row r="432" spans="1:21" ht="35.25" customHeight="1" x14ac:dyDescent="0.2">
      <c r="B432" s="588" t="s">
        <v>550</v>
      </c>
      <c r="C432" s="588"/>
      <c r="D432" s="104">
        <f>SUMPRODUCT(I432)</f>
        <v>0</v>
      </c>
      <c r="E432" s="18" t="s">
        <v>551</v>
      </c>
      <c r="F432" s="17" t="s">
        <v>541</v>
      </c>
      <c r="G432" s="17">
        <v>0</v>
      </c>
      <c r="H432" s="365">
        <v>100000</v>
      </c>
      <c r="I432" s="341">
        <f>G432*H432</f>
        <v>0</v>
      </c>
      <c r="J432" s="341"/>
      <c r="K432" s="341">
        <f>H432</f>
        <v>100000</v>
      </c>
      <c r="L432" s="341"/>
      <c r="M432" s="341"/>
      <c r="N432" s="18" t="s">
        <v>44</v>
      </c>
      <c r="O432" s="84">
        <v>12</v>
      </c>
      <c r="P432" s="84">
        <v>2</v>
      </c>
      <c r="Q432" s="84">
        <v>2</v>
      </c>
      <c r="R432" s="84">
        <v>8</v>
      </c>
      <c r="S432" s="84">
        <v>7</v>
      </c>
      <c r="T432" s="84">
        <v>6</v>
      </c>
    </row>
    <row r="433" spans="1:20" ht="14.25" customHeight="1" x14ac:dyDescent="0.2">
      <c r="B433" s="588" t="s">
        <v>1309</v>
      </c>
      <c r="C433" s="588"/>
      <c r="D433" s="589">
        <f>SUMPRODUCT(I433:I436)</f>
        <v>15390</v>
      </c>
      <c r="E433" s="18" t="s">
        <v>552</v>
      </c>
      <c r="F433" s="17" t="s">
        <v>233</v>
      </c>
      <c r="G433" s="17">
        <v>30</v>
      </c>
      <c r="H433" s="365">
        <v>500</v>
      </c>
      <c r="I433" s="341">
        <f t="shared" ref="I433" si="117">+G433*H433</f>
        <v>15000</v>
      </c>
      <c r="J433" s="341">
        <f>I433/5*1</f>
        <v>3000</v>
      </c>
      <c r="K433" s="341">
        <f>I433/5*2</f>
        <v>6000</v>
      </c>
      <c r="L433" s="341">
        <f>I433/5*1</f>
        <v>3000</v>
      </c>
      <c r="M433" s="341">
        <f>I433/5*1</f>
        <v>3000</v>
      </c>
      <c r="N433" s="18" t="s">
        <v>44</v>
      </c>
      <c r="O433" s="84">
        <v>12</v>
      </c>
      <c r="P433" s="84">
        <v>2</v>
      </c>
      <c r="Q433" s="84">
        <v>3</v>
      </c>
      <c r="R433" s="84">
        <v>1</v>
      </c>
      <c r="S433" s="84">
        <v>1</v>
      </c>
      <c r="T433" s="84">
        <v>1</v>
      </c>
    </row>
    <row r="434" spans="1:20" x14ac:dyDescent="0.2">
      <c r="B434" s="588"/>
      <c r="C434" s="588"/>
      <c r="D434" s="589"/>
      <c r="E434" s="18" t="s">
        <v>553</v>
      </c>
      <c r="F434" s="61" t="s">
        <v>210</v>
      </c>
      <c r="G434" s="61">
        <v>30</v>
      </c>
      <c r="H434" s="341">
        <v>5</v>
      </c>
      <c r="I434" s="341">
        <f>G434*H434</f>
        <v>150</v>
      </c>
      <c r="J434" s="341">
        <f t="shared" ref="J434:J436" si="118">I434/5*1</f>
        <v>30</v>
      </c>
      <c r="K434" s="341">
        <f t="shared" ref="K434:K436" si="119">I434/5*2</f>
        <v>60</v>
      </c>
      <c r="L434" s="341">
        <f t="shared" ref="L434:L436" si="120">I434/5*1</f>
        <v>30</v>
      </c>
      <c r="M434" s="341">
        <f t="shared" ref="M434:M436" si="121">I434/5*1</f>
        <v>30</v>
      </c>
      <c r="N434" s="18" t="s">
        <v>44</v>
      </c>
      <c r="O434" s="84">
        <v>12</v>
      </c>
      <c r="P434" s="84">
        <v>2</v>
      </c>
      <c r="Q434" s="84">
        <v>3</v>
      </c>
      <c r="R434" s="84">
        <v>9</v>
      </c>
      <c r="S434" s="84">
        <v>2</v>
      </c>
      <c r="T434" s="84">
        <v>1</v>
      </c>
    </row>
    <row r="435" spans="1:20" x14ac:dyDescent="0.2">
      <c r="B435" s="588"/>
      <c r="C435" s="588"/>
      <c r="D435" s="589"/>
      <c r="E435" s="18" t="s">
        <v>554</v>
      </c>
      <c r="F435" s="61" t="s">
        <v>173</v>
      </c>
      <c r="G435" s="61">
        <v>30</v>
      </c>
      <c r="H435" s="341">
        <v>8</v>
      </c>
      <c r="I435" s="341">
        <f>G435*H435</f>
        <v>240</v>
      </c>
      <c r="J435" s="341">
        <f t="shared" si="118"/>
        <v>48</v>
      </c>
      <c r="K435" s="341">
        <f t="shared" si="119"/>
        <v>96</v>
      </c>
      <c r="L435" s="341">
        <f t="shared" si="120"/>
        <v>48</v>
      </c>
      <c r="M435" s="341">
        <f t="shared" si="121"/>
        <v>48</v>
      </c>
      <c r="N435" s="18" t="s">
        <v>44</v>
      </c>
      <c r="O435" s="84">
        <v>12</v>
      </c>
      <c r="P435" s="84">
        <v>2</v>
      </c>
      <c r="Q435" s="84">
        <v>3</v>
      </c>
      <c r="R435" s="84">
        <v>9</v>
      </c>
      <c r="S435" s="84">
        <v>2</v>
      </c>
      <c r="T435" s="84">
        <v>1</v>
      </c>
    </row>
    <row r="436" spans="1:20" x14ac:dyDescent="0.2">
      <c r="B436" s="588"/>
      <c r="C436" s="588"/>
      <c r="D436" s="589"/>
      <c r="E436" s="18" t="s">
        <v>555</v>
      </c>
      <c r="F436" s="61" t="s">
        <v>128</v>
      </c>
      <c r="G436" s="61">
        <v>60</v>
      </c>
      <c r="H436" s="341">
        <v>0</v>
      </c>
      <c r="I436" s="341">
        <f t="shared" ref="I436:I443" si="122">+G436*H436</f>
        <v>0</v>
      </c>
      <c r="J436" s="341">
        <f t="shared" si="118"/>
        <v>0</v>
      </c>
      <c r="K436" s="341">
        <f t="shared" si="119"/>
        <v>0</v>
      </c>
      <c r="L436" s="341">
        <f t="shared" si="120"/>
        <v>0</v>
      </c>
      <c r="M436" s="341">
        <f t="shared" si="121"/>
        <v>0</v>
      </c>
      <c r="N436" s="18" t="s">
        <v>44</v>
      </c>
      <c r="O436" s="84">
        <v>12</v>
      </c>
      <c r="P436" s="84">
        <v>2</v>
      </c>
      <c r="Q436" s="84">
        <v>2</v>
      </c>
      <c r="R436" s="84">
        <v>2</v>
      </c>
      <c r="S436" s="84">
        <v>2</v>
      </c>
      <c r="T436" s="84">
        <v>1</v>
      </c>
    </row>
    <row r="437" spans="1:20" ht="25.5" x14ac:dyDescent="0.2">
      <c r="B437" s="588" t="s">
        <v>1310</v>
      </c>
      <c r="C437" s="588"/>
      <c r="D437" s="589">
        <f>SUM(I437:I443)</f>
        <v>13915</v>
      </c>
      <c r="E437" s="76" t="s">
        <v>556</v>
      </c>
      <c r="F437" s="61" t="s">
        <v>472</v>
      </c>
      <c r="G437" s="61">
        <v>0</v>
      </c>
      <c r="H437" s="341">
        <v>10000</v>
      </c>
      <c r="I437" s="341">
        <f t="shared" si="122"/>
        <v>0</v>
      </c>
      <c r="J437" s="341"/>
      <c r="K437" s="341"/>
      <c r="L437" s="341">
        <f>I437</f>
        <v>0</v>
      </c>
      <c r="M437" s="341"/>
      <c r="N437" s="18" t="s">
        <v>44</v>
      </c>
      <c r="O437" s="84">
        <v>12</v>
      </c>
      <c r="P437" s="84">
        <v>2</v>
      </c>
      <c r="Q437" s="84">
        <v>2</v>
      </c>
      <c r="R437" s="84">
        <v>8</v>
      </c>
      <c r="S437" s="84">
        <v>7</v>
      </c>
      <c r="T437" s="61">
        <v>6</v>
      </c>
    </row>
    <row r="438" spans="1:20" x14ac:dyDescent="0.2">
      <c r="B438" s="588"/>
      <c r="C438" s="588"/>
      <c r="D438" s="589"/>
      <c r="E438" s="76" t="s">
        <v>557</v>
      </c>
      <c r="F438" s="61" t="s">
        <v>558</v>
      </c>
      <c r="G438" s="61">
        <v>30</v>
      </c>
      <c r="H438" s="341">
        <v>200</v>
      </c>
      <c r="I438" s="341">
        <f t="shared" si="122"/>
        <v>6000</v>
      </c>
      <c r="J438" s="341"/>
      <c r="K438" s="341"/>
      <c r="L438" s="341">
        <f t="shared" ref="L438:L444" si="123">I438</f>
        <v>6000</v>
      </c>
      <c r="M438" s="341"/>
      <c r="N438" s="18" t="s">
        <v>44</v>
      </c>
      <c r="O438" s="84">
        <v>12</v>
      </c>
      <c r="P438" s="84">
        <v>2</v>
      </c>
      <c r="Q438" s="84">
        <v>2</v>
      </c>
      <c r="R438" s="84">
        <v>4</v>
      </c>
      <c r="S438" s="84">
        <v>1</v>
      </c>
      <c r="T438" s="84">
        <v>1</v>
      </c>
    </row>
    <row r="439" spans="1:20" ht="16.5" customHeight="1" x14ac:dyDescent="0.2">
      <c r="B439" s="588"/>
      <c r="C439" s="588"/>
      <c r="D439" s="589"/>
      <c r="E439" s="76" t="s">
        <v>559</v>
      </c>
      <c r="F439" s="17" t="s">
        <v>283</v>
      </c>
      <c r="G439" s="17">
        <v>1</v>
      </c>
      <c r="H439" s="341">
        <v>2110</v>
      </c>
      <c r="I439" s="341">
        <f t="shared" si="122"/>
        <v>2110</v>
      </c>
      <c r="J439" s="341"/>
      <c r="K439" s="341"/>
      <c r="L439" s="341">
        <f t="shared" si="123"/>
        <v>2110</v>
      </c>
      <c r="M439" s="341"/>
      <c r="N439" s="18" t="s">
        <v>44</v>
      </c>
      <c r="O439" s="84">
        <v>12</v>
      </c>
      <c r="P439" s="84">
        <v>2</v>
      </c>
      <c r="Q439" s="84">
        <v>3</v>
      </c>
      <c r="R439" s="84">
        <v>9</v>
      </c>
      <c r="S439" s="84">
        <v>2</v>
      </c>
      <c r="T439" s="84">
        <v>1</v>
      </c>
    </row>
    <row r="440" spans="1:20" x14ac:dyDescent="0.2">
      <c r="B440" s="588"/>
      <c r="C440" s="588"/>
      <c r="D440" s="589"/>
      <c r="E440" s="76" t="s">
        <v>560</v>
      </c>
      <c r="F440" s="17" t="s">
        <v>175</v>
      </c>
      <c r="G440" s="17">
        <v>30</v>
      </c>
      <c r="H440" s="341">
        <v>6</v>
      </c>
      <c r="I440" s="341">
        <f t="shared" si="122"/>
        <v>180</v>
      </c>
      <c r="J440" s="341"/>
      <c r="K440" s="341"/>
      <c r="L440" s="341">
        <f t="shared" si="123"/>
        <v>180</v>
      </c>
      <c r="M440" s="341"/>
      <c r="N440" s="18" t="s">
        <v>44</v>
      </c>
      <c r="O440" s="84">
        <v>12</v>
      </c>
      <c r="P440" s="84">
        <v>2</v>
      </c>
      <c r="Q440" s="84">
        <v>3</v>
      </c>
      <c r="R440" s="84">
        <v>9</v>
      </c>
      <c r="S440" s="84">
        <v>2</v>
      </c>
      <c r="T440" s="84">
        <v>1</v>
      </c>
    </row>
    <row r="441" spans="1:20" ht="28.5" customHeight="1" x14ac:dyDescent="0.2">
      <c r="B441" s="588"/>
      <c r="C441" s="588"/>
      <c r="D441" s="589"/>
      <c r="E441" s="76" t="s">
        <v>561</v>
      </c>
      <c r="F441" s="17" t="s">
        <v>562</v>
      </c>
      <c r="G441" s="17">
        <v>25</v>
      </c>
      <c r="H441" s="341">
        <v>200</v>
      </c>
      <c r="I441" s="341">
        <f t="shared" si="122"/>
        <v>5000</v>
      </c>
      <c r="J441" s="341"/>
      <c r="K441" s="341"/>
      <c r="L441" s="341">
        <f t="shared" si="123"/>
        <v>5000</v>
      </c>
      <c r="M441" s="341"/>
      <c r="N441" s="18" t="s">
        <v>44</v>
      </c>
      <c r="O441" s="84">
        <v>12</v>
      </c>
      <c r="P441" s="84">
        <v>2</v>
      </c>
      <c r="Q441" s="84">
        <v>3</v>
      </c>
      <c r="R441" s="84">
        <v>9</v>
      </c>
      <c r="S441" s="84">
        <v>2</v>
      </c>
      <c r="T441" s="84">
        <v>1</v>
      </c>
    </row>
    <row r="442" spans="1:20" x14ac:dyDescent="0.2">
      <c r="B442" s="588"/>
      <c r="C442" s="588"/>
      <c r="D442" s="589"/>
      <c r="E442" s="76" t="s">
        <v>563</v>
      </c>
      <c r="F442" s="61" t="s">
        <v>385</v>
      </c>
      <c r="G442" s="61">
        <v>25</v>
      </c>
      <c r="H442" s="341">
        <v>25</v>
      </c>
      <c r="I442" s="341">
        <f t="shared" si="122"/>
        <v>625</v>
      </c>
      <c r="J442" s="341"/>
      <c r="K442" s="341"/>
      <c r="L442" s="341">
        <f t="shared" si="123"/>
        <v>625</v>
      </c>
      <c r="M442" s="341"/>
      <c r="N442" s="18" t="s">
        <v>44</v>
      </c>
      <c r="O442" s="84">
        <v>12</v>
      </c>
      <c r="P442" s="84">
        <v>2</v>
      </c>
      <c r="Q442" s="84">
        <v>3</v>
      </c>
      <c r="R442" s="84">
        <v>9</v>
      </c>
      <c r="S442" s="84">
        <v>2</v>
      </c>
      <c r="T442" s="84">
        <v>1</v>
      </c>
    </row>
    <row r="443" spans="1:20" x14ac:dyDescent="0.2">
      <c r="B443" s="588"/>
      <c r="C443" s="588"/>
      <c r="D443" s="589"/>
      <c r="E443" s="76" t="s">
        <v>564</v>
      </c>
      <c r="F443" s="61" t="s">
        <v>128</v>
      </c>
      <c r="G443" s="61">
        <v>1000</v>
      </c>
      <c r="H443" s="341">
        <v>0</v>
      </c>
      <c r="I443" s="341">
        <f t="shared" si="122"/>
        <v>0</v>
      </c>
      <c r="J443" s="341"/>
      <c r="K443" s="341"/>
      <c r="L443" s="341">
        <f t="shared" si="123"/>
        <v>0</v>
      </c>
      <c r="M443" s="341"/>
      <c r="N443" s="18" t="s">
        <v>44</v>
      </c>
      <c r="O443" s="84">
        <v>12</v>
      </c>
      <c r="P443" s="84">
        <v>2</v>
      </c>
      <c r="Q443" s="84">
        <v>2</v>
      </c>
      <c r="R443" s="84">
        <v>2</v>
      </c>
      <c r="S443" s="84">
        <v>2</v>
      </c>
      <c r="T443" s="84">
        <v>1</v>
      </c>
    </row>
    <row r="444" spans="1:20" x14ac:dyDescent="0.2">
      <c r="B444" s="37"/>
      <c r="C444" s="37"/>
      <c r="D444" s="104">
        <f>SUMPRODUCT(D424:D443)</f>
        <v>49185</v>
      </c>
      <c r="E444" s="41"/>
      <c r="F444" s="41"/>
      <c r="G444" s="41"/>
      <c r="H444" s="41" t="s">
        <v>1</v>
      </c>
      <c r="I444" s="391">
        <f>SUM(I424:I443)</f>
        <v>49185</v>
      </c>
      <c r="J444" s="91"/>
      <c r="K444" s="91"/>
      <c r="L444" s="91">
        <f t="shared" si="123"/>
        <v>49185</v>
      </c>
      <c r="M444" s="91"/>
      <c r="N444" s="91"/>
      <c r="O444" s="388"/>
      <c r="P444" s="388"/>
      <c r="Q444" s="388"/>
      <c r="R444" s="388"/>
      <c r="S444" s="388"/>
      <c r="T444" s="388"/>
    </row>
    <row r="445" spans="1:20" x14ac:dyDescent="0.2">
      <c r="B445" s="37"/>
      <c r="C445" s="37"/>
      <c r="D445" s="37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</row>
    <row r="446" spans="1:20" x14ac:dyDescent="0.2">
      <c r="B446" s="37"/>
      <c r="C446" s="37"/>
      <c r="D446" s="37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</row>
    <row r="447" spans="1:20" x14ac:dyDescent="0.2">
      <c r="B447" s="37"/>
      <c r="C447" s="37"/>
      <c r="D447" s="37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</row>
    <row r="448" spans="1:20" ht="15" x14ac:dyDescent="0.25">
      <c r="A448" s="38"/>
      <c r="B448" s="39" t="s">
        <v>565</v>
      </c>
      <c r="C448" s="40"/>
      <c r="D448" s="40"/>
      <c r="E448" s="373"/>
      <c r="F448" s="373"/>
      <c r="G448" s="373"/>
      <c r="H448" s="373"/>
      <c r="I448" s="373"/>
      <c r="J448" s="373"/>
      <c r="K448" s="373"/>
      <c r="L448" s="373"/>
      <c r="M448" s="392" t="s">
        <v>566</v>
      </c>
      <c r="N448" s="393">
        <f>SUMPRODUCT(N453+N534)</f>
        <v>1731940</v>
      </c>
      <c r="O448" s="373"/>
      <c r="P448" s="373"/>
      <c r="Q448" s="373"/>
      <c r="R448" s="373"/>
      <c r="S448" s="373"/>
      <c r="T448" s="373"/>
    </row>
    <row r="449" spans="2:20" x14ac:dyDescent="0.2">
      <c r="B449" s="37"/>
      <c r="C449" s="37"/>
      <c r="D449" s="37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</row>
    <row r="450" spans="2:20" ht="15" thickBot="1" x14ac:dyDescent="0.25">
      <c r="B450" s="563" t="s">
        <v>5</v>
      </c>
      <c r="C450" s="564"/>
      <c r="D450" s="564"/>
      <c r="E450" s="105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121"/>
      <c r="Q450" s="121"/>
      <c r="R450" s="121"/>
      <c r="S450" s="121"/>
      <c r="T450" s="121"/>
    </row>
    <row r="451" spans="2:20" ht="15.75" thickTop="1" thickBot="1" x14ac:dyDescent="0.25">
      <c r="B451" s="516" t="s">
        <v>6</v>
      </c>
      <c r="C451" s="556" t="s">
        <v>7</v>
      </c>
      <c r="D451" s="557"/>
      <c r="E451" s="601" t="s">
        <v>8</v>
      </c>
      <c r="F451" s="549"/>
      <c r="G451" s="552" t="s">
        <v>9</v>
      </c>
      <c r="H451" s="552" t="s">
        <v>10</v>
      </c>
      <c r="I451" s="552" t="s">
        <v>11</v>
      </c>
      <c r="J451" s="529" t="s">
        <v>12</v>
      </c>
      <c r="K451" s="530"/>
      <c r="L451" s="530"/>
      <c r="M451" s="531"/>
      <c r="N451" s="545" t="s">
        <v>13</v>
      </c>
      <c r="O451" s="555" t="s">
        <v>14</v>
      </c>
      <c r="P451" s="556"/>
      <c r="Q451" s="556"/>
      <c r="R451" s="556"/>
      <c r="S451" s="556"/>
      <c r="T451" s="557"/>
    </row>
    <row r="452" spans="2:20" ht="15.75" thickTop="1" thickBot="1" x14ac:dyDescent="0.25">
      <c r="B452" s="516"/>
      <c r="C452" s="559"/>
      <c r="D452" s="560"/>
      <c r="E452" s="602"/>
      <c r="F452" s="603"/>
      <c r="G452" s="553"/>
      <c r="H452" s="553"/>
      <c r="I452" s="553"/>
      <c r="J452" s="106" t="s">
        <v>15</v>
      </c>
      <c r="K452" s="106" t="s">
        <v>16</v>
      </c>
      <c r="L452" s="106" t="s">
        <v>17</v>
      </c>
      <c r="M452" s="106" t="s">
        <v>18</v>
      </c>
      <c r="N452" s="554"/>
      <c r="O452" s="558"/>
      <c r="P452" s="559"/>
      <c r="Q452" s="559"/>
      <c r="R452" s="559"/>
      <c r="S452" s="559"/>
      <c r="T452" s="560"/>
    </row>
    <row r="453" spans="2:20" ht="129" customHeight="1" thickTop="1" thickBot="1" x14ac:dyDescent="0.25">
      <c r="B453" s="107" t="s">
        <v>921</v>
      </c>
      <c r="C453" s="562" t="s">
        <v>567</v>
      </c>
      <c r="D453" s="587"/>
      <c r="E453" s="524" t="s">
        <v>568</v>
      </c>
      <c r="F453" s="524"/>
      <c r="G453" s="108" t="s">
        <v>569</v>
      </c>
      <c r="H453" s="109">
        <v>162</v>
      </c>
      <c r="I453" s="109">
        <v>89</v>
      </c>
      <c r="J453" s="110">
        <v>22</v>
      </c>
      <c r="K453" s="110">
        <v>22</v>
      </c>
      <c r="L453" s="110">
        <v>23</v>
      </c>
      <c r="M453" s="110">
        <v>22</v>
      </c>
      <c r="N453" s="117">
        <f>SUMPRODUCT(D528)</f>
        <v>1621940</v>
      </c>
      <c r="O453" s="524" t="s">
        <v>570</v>
      </c>
      <c r="P453" s="524"/>
      <c r="Q453" s="524"/>
      <c r="R453" s="524"/>
      <c r="S453" s="524"/>
      <c r="T453" s="524"/>
    </row>
    <row r="454" spans="2:20" ht="15" thickTop="1" x14ac:dyDescent="0.2">
      <c r="B454" s="37"/>
      <c r="C454" s="37"/>
      <c r="D454" s="37"/>
      <c r="E454" s="41"/>
      <c r="F454" s="41"/>
      <c r="G454" s="41"/>
      <c r="H454" s="41" t="s">
        <v>1</v>
      </c>
      <c r="I454" s="39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</row>
    <row r="455" spans="2:20" ht="15" thickBot="1" x14ac:dyDescent="0.25">
      <c r="B455" s="543" t="s">
        <v>23</v>
      </c>
      <c r="C455" s="543"/>
      <c r="D455" s="543"/>
      <c r="E455" s="11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</row>
    <row r="456" spans="2:20" ht="15.75" customHeight="1" thickTop="1" thickBot="1" x14ac:dyDescent="0.25">
      <c r="B456" s="507" t="s">
        <v>24</v>
      </c>
      <c r="C456" s="507"/>
      <c r="D456" s="508" t="s">
        <v>25</v>
      </c>
      <c r="E456" s="525"/>
      <c r="F456" s="548"/>
      <c r="G456" s="548"/>
      <c r="H456" s="548"/>
      <c r="I456" s="549"/>
      <c r="J456" s="529" t="s">
        <v>27</v>
      </c>
      <c r="K456" s="530"/>
      <c r="L456" s="530"/>
      <c r="M456" s="530"/>
      <c r="N456" s="550" t="s">
        <v>28</v>
      </c>
      <c r="O456" s="529" t="s">
        <v>29</v>
      </c>
      <c r="P456" s="530"/>
      <c r="Q456" s="530"/>
      <c r="R456" s="530"/>
      <c r="S456" s="530"/>
      <c r="T456" s="531"/>
    </row>
    <row r="457" spans="2:20" ht="42.75" thickTop="1" thickBot="1" x14ac:dyDescent="0.25">
      <c r="B457" s="507"/>
      <c r="C457" s="507"/>
      <c r="D457" s="508"/>
      <c r="E457" s="526"/>
      <c r="F457" s="106"/>
      <c r="G457" s="106" t="s">
        <v>31</v>
      </c>
      <c r="H457" s="106" t="s">
        <v>32</v>
      </c>
      <c r="I457" s="106" t="s">
        <v>33</v>
      </c>
      <c r="J457" s="106" t="s">
        <v>15</v>
      </c>
      <c r="K457" s="106" t="s">
        <v>16</v>
      </c>
      <c r="L457" s="106" t="s">
        <v>17</v>
      </c>
      <c r="M457" s="106" t="s">
        <v>18</v>
      </c>
      <c r="N457" s="551"/>
      <c r="O457" s="112" t="s">
        <v>34</v>
      </c>
      <c r="P457" s="112" t="s">
        <v>35</v>
      </c>
      <c r="Q457" s="112" t="s">
        <v>36</v>
      </c>
      <c r="R457" s="112" t="s">
        <v>37</v>
      </c>
      <c r="S457" s="112" t="s">
        <v>38</v>
      </c>
      <c r="T457" s="112" t="s">
        <v>39</v>
      </c>
    </row>
    <row r="458" spans="2:20" ht="46.5" customHeight="1" thickTop="1" x14ac:dyDescent="0.2">
      <c r="B458" s="571" t="s">
        <v>571</v>
      </c>
      <c r="C458" s="572"/>
      <c r="D458" s="586">
        <f>SUM(I458:I469)</f>
        <v>262025</v>
      </c>
      <c r="E458" s="18" t="s">
        <v>572</v>
      </c>
      <c r="F458" s="17" t="s">
        <v>573</v>
      </c>
      <c r="G458" s="32">
        <v>50</v>
      </c>
      <c r="H458" s="365">
        <v>1000</v>
      </c>
      <c r="I458" s="341">
        <f>+G458*H458</f>
        <v>50000</v>
      </c>
      <c r="J458" s="341">
        <f t="shared" ref="J458" si="124">+I458/4</f>
        <v>12500</v>
      </c>
      <c r="K458" s="341">
        <f t="shared" ref="K458" si="125">+I458/4</f>
        <v>12500</v>
      </c>
      <c r="L458" s="341">
        <f t="shared" ref="L458" si="126">+I458/4</f>
        <v>12500</v>
      </c>
      <c r="M458" s="341">
        <f t="shared" ref="M458" si="127">+I458/4</f>
        <v>12500</v>
      </c>
      <c r="N458" s="18" t="s">
        <v>44</v>
      </c>
      <c r="O458" s="84">
        <v>12</v>
      </c>
      <c r="P458" s="84">
        <v>2</v>
      </c>
      <c r="Q458" s="84">
        <v>2</v>
      </c>
      <c r="R458" s="84">
        <v>3</v>
      </c>
      <c r="S458" s="84">
        <v>1</v>
      </c>
      <c r="T458" s="84">
        <v>1</v>
      </c>
    </row>
    <row r="459" spans="2:20" ht="25.5" x14ac:dyDescent="0.2">
      <c r="B459" s="571"/>
      <c r="C459" s="572"/>
      <c r="D459" s="586"/>
      <c r="E459" s="18" t="s">
        <v>574</v>
      </c>
      <c r="F459" s="17" t="s">
        <v>1336</v>
      </c>
      <c r="G459" s="32">
        <v>25</v>
      </c>
      <c r="H459" s="365">
        <v>2000</v>
      </c>
      <c r="I459" s="341">
        <f>+G459*H459</f>
        <v>50000</v>
      </c>
      <c r="J459" s="341">
        <f>+I459</f>
        <v>50000</v>
      </c>
      <c r="K459" s="341"/>
      <c r="L459" s="341"/>
      <c r="M459" s="341"/>
      <c r="N459" s="18" t="s">
        <v>44</v>
      </c>
      <c r="O459" s="84">
        <v>12</v>
      </c>
      <c r="P459" s="84">
        <v>2</v>
      </c>
      <c r="Q459" s="84">
        <v>3</v>
      </c>
      <c r="R459" s="84">
        <v>2</v>
      </c>
      <c r="S459" s="84">
        <v>3</v>
      </c>
      <c r="T459" s="84">
        <v>1</v>
      </c>
    </row>
    <row r="460" spans="2:20" x14ac:dyDescent="0.2">
      <c r="B460" s="571"/>
      <c r="C460" s="572"/>
      <c r="D460" s="586"/>
      <c r="E460" s="18" t="s">
        <v>575</v>
      </c>
      <c r="F460" s="61" t="s">
        <v>115</v>
      </c>
      <c r="G460" s="333">
        <v>100</v>
      </c>
      <c r="H460" s="365">
        <v>400</v>
      </c>
      <c r="I460" s="341">
        <f>+G460*H460</f>
        <v>40000</v>
      </c>
      <c r="J460" s="341"/>
      <c r="K460" s="341"/>
      <c r="L460" s="341">
        <f>+I460</f>
        <v>40000</v>
      </c>
      <c r="M460" s="341"/>
      <c r="N460" s="18" t="s">
        <v>44</v>
      </c>
      <c r="O460" s="84">
        <v>12</v>
      </c>
      <c r="P460" s="84">
        <v>2</v>
      </c>
      <c r="Q460" s="84">
        <v>2</v>
      </c>
      <c r="R460" s="84">
        <v>2</v>
      </c>
      <c r="S460" s="84">
        <v>1</v>
      </c>
      <c r="T460" s="84">
        <v>1</v>
      </c>
    </row>
    <row r="461" spans="2:20" x14ac:dyDescent="0.2">
      <c r="B461" s="571"/>
      <c r="C461" s="572"/>
      <c r="D461" s="586"/>
      <c r="E461" s="18" t="s">
        <v>576</v>
      </c>
      <c r="F461" s="61" t="s">
        <v>113</v>
      </c>
      <c r="G461" s="333">
        <v>100</v>
      </c>
      <c r="H461" s="365">
        <v>300</v>
      </c>
      <c r="I461" s="341">
        <f>+G461*H461</f>
        <v>30000</v>
      </c>
      <c r="J461" s="341"/>
      <c r="K461" s="341"/>
      <c r="L461" s="341">
        <f t="shared" ref="L461:L462" si="128">+I461</f>
        <v>30000</v>
      </c>
      <c r="M461" s="341">
        <f>+I461/4</f>
        <v>7500</v>
      </c>
      <c r="N461" s="18" t="s">
        <v>44</v>
      </c>
      <c r="O461" s="84">
        <v>12</v>
      </c>
      <c r="P461" s="84">
        <v>2</v>
      </c>
      <c r="Q461" s="84">
        <v>3</v>
      </c>
      <c r="R461" s="84">
        <v>2</v>
      </c>
      <c r="S461" s="84">
        <v>3</v>
      </c>
      <c r="T461" s="84">
        <v>1</v>
      </c>
    </row>
    <row r="462" spans="2:20" x14ac:dyDescent="0.2">
      <c r="B462" s="571"/>
      <c r="C462" s="572"/>
      <c r="D462" s="586"/>
      <c r="E462" s="18" t="s">
        <v>577</v>
      </c>
      <c r="F462" s="61" t="s">
        <v>111</v>
      </c>
      <c r="G462" s="333">
        <v>100</v>
      </c>
      <c r="H462" s="365">
        <v>350</v>
      </c>
      <c r="I462" s="341">
        <f>+G462*H462</f>
        <v>35000</v>
      </c>
      <c r="J462" s="341"/>
      <c r="K462" s="341"/>
      <c r="L462" s="341">
        <f t="shared" si="128"/>
        <v>35000</v>
      </c>
      <c r="M462" s="341">
        <f t="shared" ref="M462:M471" si="129">+I462/4</f>
        <v>8750</v>
      </c>
      <c r="N462" s="18" t="s">
        <v>44</v>
      </c>
      <c r="O462" s="84">
        <v>12</v>
      </c>
      <c r="P462" s="84">
        <v>2</v>
      </c>
      <c r="Q462" s="84">
        <v>3</v>
      </c>
      <c r="R462" s="84">
        <v>2</v>
      </c>
      <c r="S462" s="84">
        <v>3</v>
      </c>
      <c r="T462" s="84">
        <v>1</v>
      </c>
    </row>
    <row r="463" spans="2:20" x14ac:dyDescent="0.2">
      <c r="B463" s="571"/>
      <c r="C463" s="572"/>
      <c r="D463" s="586"/>
      <c r="E463" s="18" t="s">
        <v>578</v>
      </c>
      <c r="F463" s="61" t="s">
        <v>131</v>
      </c>
      <c r="G463" s="333">
        <v>100</v>
      </c>
      <c r="H463" s="365">
        <v>40</v>
      </c>
      <c r="I463" s="341">
        <f t="shared" ref="I463:I471" si="130">+G463*H463</f>
        <v>4000</v>
      </c>
      <c r="J463" s="341">
        <f>+I463/2</f>
        <v>2000</v>
      </c>
      <c r="K463" s="341"/>
      <c r="L463" s="341">
        <f>+I463/2</f>
        <v>2000</v>
      </c>
      <c r="M463" s="341">
        <f t="shared" si="129"/>
        <v>1000</v>
      </c>
      <c r="N463" s="18" t="s">
        <v>44</v>
      </c>
      <c r="O463" s="36">
        <v>12</v>
      </c>
      <c r="P463" s="36">
        <v>2</v>
      </c>
      <c r="Q463" s="36">
        <v>3</v>
      </c>
      <c r="R463" s="36">
        <v>9</v>
      </c>
      <c r="S463" s="36">
        <v>2</v>
      </c>
      <c r="T463" s="36">
        <v>1</v>
      </c>
    </row>
    <row r="464" spans="2:20" ht="25.5" x14ac:dyDescent="0.2">
      <c r="B464" s="571"/>
      <c r="C464" s="572"/>
      <c r="D464" s="586"/>
      <c r="E464" s="18" t="s">
        <v>579</v>
      </c>
      <c r="F464" s="61" t="s">
        <v>133</v>
      </c>
      <c r="G464" s="32">
        <v>5</v>
      </c>
      <c r="H464" s="365">
        <v>225</v>
      </c>
      <c r="I464" s="341">
        <f t="shared" si="130"/>
        <v>1125</v>
      </c>
      <c r="J464" s="341">
        <f>+I464/2</f>
        <v>562.5</v>
      </c>
      <c r="K464" s="341"/>
      <c r="L464" s="341">
        <f>+I464/2</f>
        <v>562.5</v>
      </c>
      <c r="M464" s="341">
        <f t="shared" si="129"/>
        <v>281.25</v>
      </c>
      <c r="N464" s="18" t="s">
        <v>44</v>
      </c>
      <c r="O464" s="84">
        <v>12</v>
      </c>
      <c r="P464" s="84">
        <v>2</v>
      </c>
      <c r="Q464" s="84">
        <v>3</v>
      </c>
      <c r="R464" s="84">
        <v>3</v>
      </c>
      <c r="S464" s="84">
        <v>1</v>
      </c>
      <c r="T464" s="84">
        <v>1</v>
      </c>
    </row>
    <row r="465" spans="2:20" x14ac:dyDescent="0.2">
      <c r="B465" s="571"/>
      <c r="C465" s="572"/>
      <c r="D465" s="586"/>
      <c r="E465" s="18" t="s">
        <v>580</v>
      </c>
      <c r="F465" s="61" t="s">
        <v>128</v>
      </c>
      <c r="G465" s="32">
        <v>1000</v>
      </c>
      <c r="H465" s="365">
        <v>0</v>
      </c>
      <c r="I465" s="341">
        <f t="shared" si="130"/>
        <v>0</v>
      </c>
      <c r="J465" s="341">
        <f t="shared" ref="J465:J471" si="131">+I465/4</f>
        <v>0</v>
      </c>
      <c r="K465" s="341">
        <f t="shared" ref="K465:K471" si="132">+I465/4</f>
        <v>0</v>
      </c>
      <c r="L465" s="341">
        <f t="shared" ref="L465:L471" si="133">+I465/4</f>
        <v>0</v>
      </c>
      <c r="M465" s="341">
        <f t="shared" si="129"/>
        <v>0</v>
      </c>
      <c r="N465" s="18" t="s">
        <v>44</v>
      </c>
      <c r="O465" s="36">
        <v>12</v>
      </c>
      <c r="P465" s="36">
        <v>2</v>
      </c>
      <c r="Q465" s="36">
        <v>2</v>
      </c>
      <c r="R465" s="36">
        <v>2</v>
      </c>
      <c r="S465" s="36">
        <v>2</v>
      </c>
      <c r="T465" s="36">
        <v>1</v>
      </c>
    </row>
    <row r="466" spans="2:20" x14ac:dyDescent="0.2">
      <c r="B466" s="571"/>
      <c r="C466" s="572"/>
      <c r="D466" s="586"/>
      <c r="E466" s="18" t="s">
        <v>581</v>
      </c>
      <c r="F466" s="61" t="s">
        <v>173</v>
      </c>
      <c r="G466" s="32">
        <v>100</v>
      </c>
      <c r="H466" s="365">
        <v>8</v>
      </c>
      <c r="I466" s="341">
        <f>G466*H466</f>
        <v>800</v>
      </c>
      <c r="J466" s="341">
        <f>+I466/2</f>
        <v>400</v>
      </c>
      <c r="K466" s="341"/>
      <c r="L466" s="341">
        <v>400</v>
      </c>
      <c r="M466" s="341">
        <f t="shared" si="129"/>
        <v>200</v>
      </c>
      <c r="N466" s="18" t="s">
        <v>44</v>
      </c>
      <c r="O466" s="84">
        <v>12</v>
      </c>
      <c r="P466" s="84">
        <v>2</v>
      </c>
      <c r="Q466" s="84">
        <v>3</v>
      </c>
      <c r="R466" s="84">
        <v>9</v>
      </c>
      <c r="S466" s="84">
        <v>2</v>
      </c>
      <c r="T466" s="84">
        <v>1</v>
      </c>
    </row>
    <row r="467" spans="2:20" x14ac:dyDescent="0.2">
      <c r="B467" s="571"/>
      <c r="C467" s="572"/>
      <c r="D467" s="586"/>
      <c r="E467" s="18" t="s">
        <v>582</v>
      </c>
      <c r="F467" s="61" t="s">
        <v>175</v>
      </c>
      <c r="G467" s="32">
        <v>100</v>
      </c>
      <c r="H467" s="365">
        <v>6</v>
      </c>
      <c r="I467" s="341">
        <f t="shared" si="130"/>
        <v>600</v>
      </c>
      <c r="J467" s="341">
        <f>+I467/2</f>
        <v>300</v>
      </c>
      <c r="K467" s="341"/>
      <c r="L467" s="341">
        <v>400</v>
      </c>
      <c r="M467" s="341">
        <f t="shared" si="129"/>
        <v>150</v>
      </c>
      <c r="N467" s="18" t="s">
        <v>44</v>
      </c>
      <c r="O467" s="84">
        <v>12</v>
      </c>
      <c r="P467" s="84">
        <v>2</v>
      </c>
      <c r="Q467" s="84">
        <v>3</v>
      </c>
      <c r="R467" s="84">
        <v>9</v>
      </c>
      <c r="S467" s="84">
        <v>2</v>
      </c>
      <c r="T467" s="84">
        <v>1</v>
      </c>
    </row>
    <row r="468" spans="2:20" x14ac:dyDescent="0.2">
      <c r="B468" s="571"/>
      <c r="C468" s="572"/>
      <c r="D468" s="586"/>
      <c r="E468" s="18" t="s">
        <v>583</v>
      </c>
      <c r="F468" s="61" t="s">
        <v>210</v>
      </c>
      <c r="G468" s="32">
        <v>100</v>
      </c>
      <c r="H468" s="365">
        <v>5</v>
      </c>
      <c r="I468" s="341">
        <f t="shared" si="130"/>
        <v>500</v>
      </c>
      <c r="J468" s="341">
        <f t="shared" si="131"/>
        <v>125</v>
      </c>
      <c r="K468" s="341">
        <f t="shared" si="132"/>
        <v>125</v>
      </c>
      <c r="L468" s="341">
        <f t="shared" si="133"/>
        <v>125</v>
      </c>
      <c r="M468" s="341">
        <f t="shared" si="129"/>
        <v>125</v>
      </c>
      <c r="N468" s="18" t="s">
        <v>44</v>
      </c>
      <c r="O468" s="36">
        <v>12</v>
      </c>
      <c r="P468" s="84">
        <v>2</v>
      </c>
      <c r="Q468" s="84">
        <v>2</v>
      </c>
      <c r="R468" s="84">
        <v>2</v>
      </c>
      <c r="S468" s="84">
        <v>2</v>
      </c>
      <c r="T468" s="84">
        <v>1</v>
      </c>
    </row>
    <row r="469" spans="2:20" x14ac:dyDescent="0.2">
      <c r="B469" s="578"/>
      <c r="C469" s="579"/>
      <c r="D469" s="581"/>
      <c r="E469" s="18" t="s">
        <v>584</v>
      </c>
      <c r="F469" s="61" t="s">
        <v>52</v>
      </c>
      <c r="G469" s="32">
        <v>250</v>
      </c>
      <c r="H469" s="365">
        <v>200</v>
      </c>
      <c r="I469" s="341">
        <f t="shared" si="130"/>
        <v>50000</v>
      </c>
      <c r="J469" s="341">
        <f t="shared" si="131"/>
        <v>12500</v>
      </c>
      <c r="K469" s="341">
        <f t="shared" si="132"/>
        <v>12500</v>
      </c>
      <c r="L469" s="341">
        <f t="shared" si="133"/>
        <v>12500</v>
      </c>
      <c r="M469" s="341">
        <f t="shared" si="129"/>
        <v>12500</v>
      </c>
      <c r="N469" s="18" t="s">
        <v>44</v>
      </c>
      <c r="O469" s="84">
        <v>12</v>
      </c>
      <c r="P469" s="84">
        <v>2</v>
      </c>
      <c r="Q469" s="84">
        <v>2</v>
      </c>
      <c r="R469" s="84">
        <v>4</v>
      </c>
      <c r="S469" s="84">
        <v>4</v>
      </c>
      <c r="T469" s="84">
        <v>1</v>
      </c>
    </row>
    <row r="470" spans="2:20" x14ac:dyDescent="0.2">
      <c r="B470" s="566" t="s">
        <v>585</v>
      </c>
      <c r="C470" s="566"/>
      <c r="D470" s="480">
        <f>SUM(I470:I471)</f>
        <v>280000</v>
      </c>
      <c r="E470" s="341" t="s">
        <v>586</v>
      </c>
      <c r="F470" s="61" t="s">
        <v>190</v>
      </c>
      <c r="G470" s="32">
        <v>500</v>
      </c>
      <c r="H470" s="365">
        <v>500</v>
      </c>
      <c r="I470" s="341">
        <f t="shared" si="130"/>
        <v>250000</v>
      </c>
      <c r="J470" s="341">
        <f t="shared" si="131"/>
        <v>62500</v>
      </c>
      <c r="K470" s="341">
        <f t="shared" si="132"/>
        <v>62500</v>
      </c>
      <c r="L470" s="341">
        <f t="shared" si="133"/>
        <v>62500</v>
      </c>
      <c r="M470" s="341">
        <f t="shared" si="129"/>
        <v>62500</v>
      </c>
      <c r="N470" s="36" t="s">
        <v>44</v>
      </c>
      <c r="O470" s="36">
        <v>12</v>
      </c>
      <c r="P470" s="36">
        <v>2</v>
      </c>
      <c r="Q470" s="36">
        <v>3</v>
      </c>
      <c r="R470" s="36">
        <v>1</v>
      </c>
      <c r="S470" s="36">
        <v>1</v>
      </c>
      <c r="T470" s="36">
        <v>1</v>
      </c>
    </row>
    <row r="471" spans="2:20" x14ac:dyDescent="0.2">
      <c r="B471" s="566"/>
      <c r="C471" s="566"/>
      <c r="D471" s="480"/>
      <c r="E471" s="341" t="s">
        <v>587</v>
      </c>
      <c r="F471" s="61" t="s">
        <v>50</v>
      </c>
      <c r="G471" s="32">
        <v>20</v>
      </c>
      <c r="H471" s="365">
        <v>1500</v>
      </c>
      <c r="I471" s="341">
        <f t="shared" si="130"/>
        <v>30000</v>
      </c>
      <c r="J471" s="341">
        <f t="shared" si="131"/>
        <v>7500</v>
      </c>
      <c r="K471" s="341">
        <f t="shared" si="132"/>
        <v>7500</v>
      </c>
      <c r="L471" s="341">
        <f t="shared" si="133"/>
        <v>7500</v>
      </c>
      <c r="M471" s="341">
        <f t="shared" si="129"/>
        <v>7500</v>
      </c>
      <c r="N471" s="18" t="s">
        <v>44</v>
      </c>
      <c r="O471" s="18">
        <v>12</v>
      </c>
      <c r="P471" s="18">
        <v>2</v>
      </c>
      <c r="Q471" s="18">
        <v>2</v>
      </c>
      <c r="R471" s="18">
        <v>3</v>
      </c>
      <c r="S471" s="18">
        <v>1</v>
      </c>
      <c r="T471" s="18">
        <v>1</v>
      </c>
    </row>
    <row r="472" spans="2:20" x14ac:dyDescent="0.2">
      <c r="B472" s="566" t="s">
        <v>1337</v>
      </c>
      <c r="C472" s="566"/>
      <c r="D472" s="480">
        <f>SUM(I472:I477)</f>
        <v>185740</v>
      </c>
      <c r="E472" s="341" t="s">
        <v>588</v>
      </c>
      <c r="F472" s="61" t="s">
        <v>46</v>
      </c>
      <c r="G472" s="32">
        <v>150</v>
      </c>
      <c r="H472" s="365">
        <v>1000</v>
      </c>
      <c r="I472" s="341">
        <f>+G472*H472</f>
        <v>150000</v>
      </c>
      <c r="J472" s="341">
        <f>+I472/4</f>
        <v>37500</v>
      </c>
      <c r="K472" s="341">
        <f>+I472/4</f>
        <v>37500</v>
      </c>
      <c r="L472" s="341">
        <f>+I472/4</f>
        <v>37500</v>
      </c>
      <c r="M472" s="341">
        <f>+I472/4</f>
        <v>37500</v>
      </c>
      <c r="N472" s="18" t="s">
        <v>44</v>
      </c>
      <c r="O472" s="36">
        <v>12</v>
      </c>
      <c r="P472" s="36">
        <v>2</v>
      </c>
      <c r="Q472" s="36">
        <v>2</v>
      </c>
      <c r="R472" s="36">
        <v>3</v>
      </c>
      <c r="S472" s="36">
        <v>1</v>
      </c>
      <c r="T472" s="36">
        <v>1</v>
      </c>
    </row>
    <row r="473" spans="2:20" x14ac:dyDescent="0.2">
      <c r="B473" s="566"/>
      <c r="C473" s="566"/>
      <c r="D473" s="480"/>
      <c r="E473" s="341" t="s">
        <v>589</v>
      </c>
      <c r="F473" s="61" t="s">
        <v>128</v>
      </c>
      <c r="G473" s="32">
        <v>3000</v>
      </c>
      <c r="H473" s="365">
        <v>0</v>
      </c>
      <c r="I473" s="341">
        <f t="shared" ref="I473:I476" si="134">+G473*H473</f>
        <v>0</v>
      </c>
      <c r="J473" s="341">
        <f t="shared" ref="J473:J481" si="135">+I473/4</f>
        <v>0</v>
      </c>
      <c r="K473" s="341">
        <f t="shared" ref="K473:K481" si="136">+I473/4</f>
        <v>0</v>
      </c>
      <c r="L473" s="341">
        <f t="shared" ref="L473:L481" si="137">+I473/4</f>
        <v>0</v>
      </c>
      <c r="M473" s="341">
        <f t="shared" ref="M473:M481" si="138">+I473/4</f>
        <v>0</v>
      </c>
      <c r="N473" s="18" t="s">
        <v>44</v>
      </c>
      <c r="O473" s="36">
        <v>12</v>
      </c>
      <c r="P473" s="36">
        <v>2</v>
      </c>
      <c r="Q473" s="36">
        <v>2</v>
      </c>
      <c r="R473" s="36">
        <v>2</v>
      </c>
      <c r="S473" s="36">
        <v>2</v>
      </c>
      <c r="T473" s="36">
        <v>1</v>
      </c>
    </row>
    <row r="474" spans="2:20" x14ac:dyDescent="0.2">
      <c r="B474" s="566"/>
      <c r="C474" s="566"/>
      <c r="D474" s="480"/>
      <c r="E474" s="341" t="s">
        <v>590</v>
      </c>
      <c r="F474" s="61" t="s">
        <v>591</v>
      </c>
      <c r="G474" s="32">
        <v>50</v>
      </c>
      <c r="H474" s="365">
        <v>6</v>
      </c>
      <c r="I474" s="341">
        <f t="shared" si="134"/>
        <v>300</v>
      </c>
      <c r="J474" s="341">
        <f t="shared" si="135"/>
        <v>75</v>
      </c>
      <c r="K474" s="341">
        <f t="shared" si="136"/>
        <v>75</v>
      </c>
      <c r="L474" s="341">
        <f t="shared" si="137"/>
        <v>75</v>
      </c>
      <c r="M474" s="341">
        <f t="shared" si="138"/>
        <v>75</v>
      </c>
      <c r="N474" s="18" t="s">
        <v>44</v>
      </c>
      <c r="O474" s="84">
        <v>12</v>
      </c>
      <c r="P474" s="84">
        <v>2</v>
      </c>
      <c r="Q474" s="84">
        <v>3</v>
      </c>
      <c r="R474" s="84">
        <v>9</v>
      </c>
      <c r="S474" s="84">
        <v>2</v>
      </c>
      <c r="T474" s="84">
        <v>1</v>
      </c>
    </row>
    <row r="475" spans="2:20" x14ac:dyDescent="0.2">
      <c r="B475" s="566"/>
      <c r="C475" s="566"/>
      <c r="D475" s="480"/>
      <c r="E475" s="341" t="s">
        <v>592</v>
      </c>
      <c r="F475" s="61" t="s">
        <v>470</v>
      </c>
      <c r="G475" s="32">
        <f>12*2</f>
        <v>24</v>
      </c>
      <c r="H475" s="365">
        <v>60</v>
      </c>
      <c r="I475" s="341">
        <f t="shared" si="134"/>
        <v>1440</v>
      </c>
      <c r="J475" s="341">
        <f t="shared" si="135"/>
        <v>360</v>
      </c>
      <c r="K475" s="341">
        <f t="shared" si="136"/>
        <v>360</v>
      </c>
      <c r="L475" s="341">
        <f t="shared" si="137"/>
        <v>360</v>
      </c>
      <c r="M475" s="341">
        <f t="shared" si="138"/>
        <v>360</v>
      </c>
      <c r="N475" s="18" t="s">
        <v>44</v>
      </c>
      <c r="O475" s="84">
        <v>12</v>
      </c>
      <c r="P475" s="84">
        <v>2</v>
      </c>
      <c r="Q475" s="84">
        <v>3</v>
      </c>
      <c r="R475" s="84">
        <v>9</v>
      </c>
      <c r="S475" s="84">
        <v>2</v>
      </c>
      <c r="T475" s="84">
        <v>1</v>
      </c>
    </row>
    <row r="476" spans="2:20" x14ac:dyDescent="0.2">
      <c r="B476" s="566"/>
      <c r="C476" s="566"/>
      <c r="D476" s="480"/>
      <c r="E476" s="341" t="s">
        <v>593</v>
      </c>
      <c r="F476" s="61" t="s">
        <v>52</v>
      </c>
      <c r="G476" s="32">
        <v>20</v>
      </c>
      <c r="H476" s="365">
        <v>200</v>
      </c>
      <c r="I476" s="341">
        <f t="shared" si="134"/>
        <v>4000</v>
      </c>
      <c r="J476" s="341">
        <f t="shared" si="135"/>
        <v>1000</v>
      </c>
      <c r="K476" s="341">
        <f t="shared" si="136"/>
        <v>1000</v>
      </c>
      <c r="L476" s="341">
        <f t="shared" si="137"/>
        <v>1000</v>
      </c>
      <c r="M476" s="341">
        <f t="shared" si="138"/>
        <v>1000</v>
      </c>
      <c r="N476" s="18" t="s">
        <v>44</v>
      </c>
      <c r="O476" s="84">
        <v>12</v>
      </c>
      <c r="P476" s="84">
        <v>2</v>
      </c>
      <c r="Q476" s="84">
        <v>2</v>
      </c>
      <c r="R476" s="84">
        <v>4</v>
      </c>
      <c r="S476" s="84">
        <v>4</v>
      </c>
      <c r="T476" s="84">
        <v>1</v>
      </c>
    </row>
    <row r="477" spans="2:20" x14ac:dyDescent="0.2">
      <c r="B477" s="566"/>
      <c r="C477" s="566"/>
      <c r="D477" s="480"/>
      <c r="E477" s="341" t="s">
        <v>594</v>
      </c>
      <c r="F477" s="61" t="s">
        <v>50</v>
      </c>
      <c r="G477" s="32">
        <v>20</v>
      </c>
      <c r="H477" s="365">
        <v>1500</v>
      </c>
      <c r="I477" s="341">
        <f>+G477*H477</f>
        <v>30000</v>
      </c>
      <c r="J477" s="341">
        <f t="shared" si="135"/>
        <v>7500</v>
      </c>
      <c r="K477" s="341">
        <f t="shared" si="136"/>
        <v>7500</v>
      </c>
      <c r="L477" s="341">
        <f t="shared" si="137"/>
        <v>7500</v>
      </c>
      <c r="M477" s="341">
        <f t="shared" si="138"/>
        <v>7500</v>
      </c>
      <c r="N477" s="18" t="s">
        <v>44</v>
      </c>
      <c r="O477" s="18">
        <v>12</v>
      </c>
      <c r="P477" s="18">
        <v>2</v>
      </c>
      <c r="Q477" s="18">
        <v>2</v>
      </c>
      <c r="R477" s="18">
        <v>3</v>
      </c>
      <c r="S477" s="18">
        <v>1</v>
      </c>
      <c r="T477" s="18">
        <v>1</v>
      </c>
    </row>
    <row r="478" spans="2:20" ht="15" customHeight="1" x14ac:dyDescent="0.2">
      <c r="B478" s="566" t="s">
        <v>1338</v>
      </c>
      <c r="C478" s="566"/>
      <c r="D478" s="480">
        <f>SUMPRODUCT(I478:I481)</f>
        <v>140000</v>
      </c>
      <c r="E478" s="341" t="s">
        <v>595</v>
      </c>
      <c r="F478" s="61" t="s">
        <v>128</v>
      </c>
      <c r="G478" s="32">
        <f>20*4*10</f>
        <v>800</v>
      </c>
      <c r="H478" s="365">
        <v>0</v>
      </c>
      <c r="I478" s="341">
        <f t="shared" ref="I478" si="139">+G478*H478</f>
        <v>0</v>
      </c>
      <c r="J478" s="341">
        <f t="shared" si="135"/>
        <v>0</v>
      </c>
      <c r="K478" s="341">
        <f t="shared" si="136"/>
        <v>0</v>
      </c>
      <c r="L478" s="341">
        <f t="shared" si="137"/>
        <v>0</v>
      </c>
      <c r="M478" s="341">
        <f t="shared" si="138"/>
        <v>0</v>
      </c>
      <c r="N478" s="18" t="s">
        <v>44</v>
      </c>
      <c r="O478" s="36">
        <v>12</v>
      </c>
      <c r="P478" s="36">
        <v>2</v>
      </c>
      <c r="Q478" s="36">
        <v>2</v>
      </c>
      <c r="R478" s="36">
        <v>2</v>
      </c>
      <c r="S478" s="36">
        <v>2</v>
      </c>
      <c r="T478" s="36">
        <v>1</v>
      </c>
    </row>
    <row r="479" spans="2:20" x14ac:dyDescent="0.2">
      <c r="B479" s="566"/>
      <c r="C479" s="566"/>
      <c r="D479" s="480"/>
      <c r="E479" s="341" t="s">
        <v>596</v>
      </c>
      <c r="F479" s="61" t="s">
        <v>113</v>
      </c>
      <c r="G479" s="32">
        <v>250</v>
      </c>
      <c r="H479" s="365">
        <v>300</v>
      </c>
      <c r="I479" s="341">
        <f>+G479*H479</f>
        <v>75000</v>
      </c>
      <c r="J479" s="341">
        <f>+I479/4</f>
        <v>18750</v>
      </c>
      <c r="K479" s="341">
        <f>+I479/4</f>
        <v>18750</v>
      </c>
      <c r="L479" s="341">
        <f>+I479/4</f>
        <v>18750</v>
      </c>
      <c r="M479" s="341">
        <f>+I479/4</f>
        <v>18750</v>
      </c>
      <c r="N479" s="18" t="s">
        <v>44</v>
      </c>
      <c r="O479" s="84">
        <v>12</v>
      </c>
      <c r="P479" s="84">
        <v>2</v>
      </c>
      <c r="Q479" s="84">
        <v>3</v>
      </c>
      <c r="R479" s="84">
        <v>2</v>
      </c>
      <c r="S479" s="84">
        <v>3</v>
      </c>
      <c r="T479" s="84">
        <v>1</v>
      </c>
    </row>
    <row r="480" spans="2:20" x14ac:dyDescent="0.2">
      <c r="B480" s="566"/>
      <c r="C480" s="566"/>
      <c r="D480" s="480"/>
      <c r="E480" s="341" t="s">
        <v>597</v>
      </c>
      <c r="F480" s="61" t="s">
        <v>111</v>
      </c>
      <c r="G480" s="32">
        <v>100</v>
      </c>
      <c r="H480" s="365">
        <v>350</v>
      </c>
      <c r="I480" s="341">
        <f t="shared" ref="I480" si="140">+G480*H480</f>
        <v>35000</v>
      </c>
      <c r="J480" s="341">
        <f t="shared" ref="J480" si="141">+I480/4</f>
        <v>8750</v>
      </c>
      <c r="K480" s="341">
        <f t="shared" ref="K480" si="142">+I480/4</f>
        <v>8750</v>
      </c>
      <c r="L480" s="341">
        <f t="shared" ref="L480" si="143">+I480/4</f>
        <v>8750</v>
      </c>
      <c r="M480" s="341">
        <f t="shared" ref="M480" si="144">+I480/4</f>
        <v>8750</v>
      </c>
      <c r="N480" s="18" t="s">
        <v>44</v>
      </c>
      <c r="O480" s="84">
        <v>12</v>
      </c>
      <c r="P480" s="84">
        <v>2</v>
      </c>
      <c r="Q480" s="84">
        <v>3</v>
      </c>
      <c r="R480" s="84">
        <v>2</v>
      </c>
      <c r="S480" s="84">
        <v>3</v>
      </c>
      <c r="T480" s="84">
        <v>1</v>
      </c>
    </row>
    <row r="481" spans="2:20" ht="43.5" customHeight="1" thickBot="1" x14ac:dyDescent="0.25">
      <c r="B481" s="566"/>
      <c r="C481" s="566"/>
      <c r="D481" s="480"/>
      <c r="E481" s="341" t="s">
        <v>598</v>
      </c>
      <c r="F481" s="61" t="s">
        <v>190</v>
      </c>
      <c r="G481" s="32">
        <v>60</v>
      </c>
      <c r="H481" s="365">
        <v>500</v>
      </c>
      <c r="I481" s="341">
        <f>+G481*H481</f>
        <v>30000</v>
      </c>
      <c r="J481" s="341">
        <f t="shared" si="135"/>
        <v>7500</v>
      </c>
      <c r="K481" s="341">
        <f t="shared" si="136"/>
        <v>7500</v>
      </c>
      <c r="L481" s="341">
        <f t="shared" si="137"/>
        <v>7500</v>
      </c>
      <c r="M481" s="341">
        <f t="shared" si="138"/>
        <v>7500</v>
      </c>
      <c r="N481" s="36" t="s">
        <v>44</v>
      </c>
      <c r="O481" s="36">
        <v>12</v>
      </c>
      <c r="P481" s="36">
        <v>2</v>
      </c>
      <c r="Q481" s="36">
        <v>3</v>
      </c>
      <c r="R481" s="36">
        <v>1</v>
      </c>
      <c r="S481" s="36">
        <v>1</v>
      </c>
      <c r="T481" s="36">
        <v>1</v>
      </c>
    </row>
    <row r="482" spans="2:20" ht="15" customHeight="1" thickTop="1" x14ac:dyDescent="0.2">
      <c r="B482" s="584" t="s">
        <v>1339</v>
      </c>
      <c r="C482" s="585"/>
      <c r="D482" s="568">
        <f>SUM(I482:I491)</f>
        <v>219825</v>
      </c>
      <c r="E482" s="341" t="s">
        <v>599</v>
      </c>
      <c r="F482" s="15" t="s">
        <v>166</v>
      </c>
      <c r="G482" s="330">
        <v>100</v>
      </c>
      <c r="H482" s="365">
        <v>1000</v>
      </c>
      <c r="I482" s="341">
        <f>+H482*G482</f>
        <v>100000</v>
      </c>
      <c r="J482" s="341">
        <v>468000</v>
      </c>
      <c r="K482" s="341">
        <v>468000</v>
      </c>
      <c r="L482" s="341">
        <v>468000</v>
      </c>
      <c r="M482" s="341">
        <v>468000</v>
      </c>
      <c r="N482" s="10" t="s">
        <v>44</v>
      </c>
      <c r="O482" s="372">
        <v>12</v>
      </c>
      <c r="P482" s="372">
        <v>2</v>
      </c>
      <c r="Q482" s="372">
        <v>2</v>
      </c>
      <c r="R482" s="372">
        <v>3</v>
      </c>
      <c r="S482" s="372">
        <v>1</v>
      </c>
      <c r="T482" s="372">
        <v>1</v>
      </c>
    </row>
    <row r="483" spans="2:20" x14ac:dyDescent="0.2">
      <c r="B483" s="571"/>
      <c r="C483" s="572"/>
      <c r="D483" s="586"/>
      <c r="E483" s="341" t="s">
        <v>600</v>
      </c>
      <c r="F483" s="17" t="s">
        <v>113</v>
      </c>
      <c r="G483" s="32">
        <v>100</v>
      </c>
      <c r="H483" s="365">
        <v>300</v>
      </c>
      <c r="I483" s="341">
        <f t="shared" ref="I483:I505" si="145">+H483*G483</f>
        <v>30000</v>
      </c>
      <c r="J483" s="341">
        <f t="shared" ref="J483:J497" si="146">+I483/4</f>
        <v>7500</v>
      </c>
      <c r="K483" s="341">
        <f t="shared" ref="K483:K497" si="147">+I483/4</f>
        <v>7500</v>
      </c>
      <c r="L483" s="341">
        <f t="shared" ref="L483:L497" si="148">+I483/4</f>
        <v>7500</v>
      </c>
      <c r="M483" s="341">
        <f t="shared" ref="M483:M497" si="149">+I483/4</f>
        <v>7500</v>
      </c>
      <c r="N483" s="18" t="s">
        <v>44</v>
      </c>
      <c r="O483" s="394">
        <v>12</v>
      </c>
      <c r="P483" s="394">
        <v>2</v>
      </c>
      <c r="Q483" s="394">
        <v>3</v>
      </c>
      <c r="R483" s="394">
        <v>2</v>
      </c>
      <c r="S483" s="394">
        <v>3</v>
      </c>
      <c r="T483" s="394">
        <v>1</v>
      </c>
    </row>
    <row r="484" spans="2:20" x14ac:dyDescent="0.2">
      <c r="B484" s="571"/>
      <c r="C484" s="572"/>
      <c r="D484" s="586"/>
      <c r="E484" s="341" t="s">
        <v>601</v>
      </c>
      <c r="F484" s="17" t="s">
        <v>111</v>
      </c>
      <c r="G484" s="32">
        <v>100</v>
      </c>
      <c r="H484" s="365">
        <v>350</v>
      </c>
      <c r="I484" s="341">
        <f t="shared" si="145"/>
        <v>35000</v>
      </c>
      <c r="J484" s="341">
        <f t="shared" si="146"/>
        <v>8750</v>
      </c>
      <c r="K484" s="341">
        <f t="shared" si="147"/>
        <v>8750</v>
      </c>
      <c r="L484" s="341">
        <f t="shared" si="148"/>
        <v>8750</v>
      </c>
      <c r="M484" s="341">
        <f t="shared" si="149"/>
        <v>8750</v>
      </c>
      <c r="N484" s="18" t="s">
        <v>44</v>
      </c>
      <c r="O484" s="84">
        <v>12</v>
      </c>
      <c r="P484" s="84">
        <v>2</v>
      </c>
      <c r="Q484" s="84">
        <v>3</v>
      </c>
      <c r="R484" s="84">
        <v>2</v>
      </c>
      <c r="S484" s="84">
        <v>3</v>
      </c>
      <c r="T484" s="84">
        <v>1</v>
      </c>
    </row>
    <row r="485" spans="2:20" x14ac:dyDescent="0.2">
      <c r="B485" s="571"/>
      <c r="C485" s="572"/>
      <c r="D485" s="586"/>
      <c r="E485" s="341" t="s">
        <v>602</v>
      </c>
      <c r="F485" s="17" t="s">
        <v>124</v>
      </c>
      <c r="G485" s="32">
        <v>500</v>
      </c>
      <c r="H485" s="365">
        <v>5</v>
      </c>
      <c r="I485" s="341">
        <f t="shared" si="145"/>
        <v>2500</v>
      </c>
      <c r="J485" s="341">
        <f t="shared" si="146"/>
        <v>625</v>
      </c>
      <c r="K485" s="341">
        <f t="shared" si="147"/>
        <v>625</v>
      </c>
      <c r="L485" s="341">
        <f t="shared" si="148"/>
        <v>625</v>
      </c>
      <c r="M485" s="341">
        <f t="shared" si="149"/>
        <v>625</v>
      </c>
      <c r="N485" s="36" t="s">
        <v>44</v>
      </c>
      <c r="O485" s="84">
        <v>12</v>
      </c>
      <c r="P485" s="84">
        <v>2</v>
      </c>
      <c r="Q485" s="84">
        <v>2</v>
      </c>
      <c r="R485" s="84">
        <v>2</v>
      </c>
      <c r="S485" s="84">
        <v>2</v>
      </c>
      <c r="T485" s="84">
        <v>1</v>
      </c>
    </row>
    <row r="486" spans="2:20" x14ac:dyDescent="0.2">
      <c r="B486" s="571"/>
      <c r="C486" s="572"/>
      <c r="D486" s="586"/>
      <c r="E486" s="341" t="s">
        <v>603</v>
      </c>
      <c r="F486" s="17" t="s">
        <v>50</v>
      </c>
      <c r="G486" s="32">
        <v>30</v>
      </c>
      <c r="H486" s="365">
        <v>1500</v>
      </c>
      <c r="I486" s="341">
        <f t="shared" si="145"/>
        <v>45000</v>
      </c>
      <c r="J486" s="341">
        <f t="shared" si="146"/>
        <v>11250</v>
      </c>
      <c r="K486" s="341">
        <f t="shared" si="147"/>
        <v>11250</v>
      </c>
      <c r="L486" s="341">
        <f t="shared" si="148"/>
        <v>11250</v>
      </c>
      <c r="M486" s="341">
        <f t="shared" si="149"/>
        <v>11250</v>
      </c>
      <c r="N486" s="18" t="s">
        <v>44</v>
      </c>
      <c r="O486" s="18">
        <v>12</v>
      </c>
      <c r="P486" s="18">
        <v>2</v>
      </c>
      <c r="Q486" s="18">
        <v>2</v>
      </c>
      <c r="R486" s="18">
        <v>3</v>
      </c>
      <c r="S486" s="18">
        <v>1</v>
      </c>
      <c r="T486" s="18">
        <v>1</v>
      </c>
    </row>
    <row r="487" spans="2:20" x14ac:dyDescent="0.2">
      <c r="B487" s="571"/>
      <c r="C487" s="572"/>
      <c r="D487" s="586"/>
      <c r="E487" s="341" t="s">
        <v>604</v>
      </c>
      <c r="F487" s="17" t="s">
        <v>52</v>
      </c>
      <c r="G487" s="32">
        <v>25</v>
      </c>
      <c r="H487" s="365">
        <v>200</v>
      </c>
      <c r="I487" s="341">
        <f t="shared" si="145"/>
        <v>5000</v>
      </c>
      <c r="J487" s="341">
        <f t="shared" si="146"/>
        <v>1250</v>
      </c>
      <c r="K487" s="341">
        <f t="shared" si="147"/>
        <v>1250</v>
      </c>
      <c r="L487" s="341">
        <f t="shared" si="148"/>
        <v>1250</v>
      </c>
      <c r="M487" s="341">
        <f t="shared" si="149"/>
        <v>1250</v>
      </c>
      <c r="N487" s="18" t="s">
        <v>44</v>
      </c>
      <c r="O487" s="84">
        <v>12</v>
      </c>
      <c r="P487" s="84">
        <v>2</v>
      </c>
      <c r="Q487" s="84">
        <v>2</v>
      </c>
      <c r="R487" s="84">
        <v>4</v>
      </c>
      <c r="S487" s="84">
        <v>4</v>
      </c>
      <c r="T487" s="84">
        <v>1</v>
      </c>
    </row>
    <row r="488" spans="2:20" ht="25.5" x14ac:dyDescent="0.2">
      <c r="B488" s="571"/>
      <c r="C488" s="572"/>
      <c r="D488" s="586"/>
      <c r="E488" s="341" t="s">
        <v>605</v>
      </c>
      <c r="F488" s="17" t="s">
        <v>133</v>
      </c>
      <c r="G488" s="32">
        <v>5</v>
      </c>
      <c r="H488" s="365">
        <v>225</v>
      </c>
      <c r="I488" s="341">
        <f t="shared" si="145"/>
        <v>1125</v>
      </c>
      <c r="J488" s="341">
        <f t="shared" si="146"/>
        <v>281.25</v>
      </c>
      <c r="K488" s="341">
        <f t="shared" si="147"/>
        <v>281.25</v>
      </c>
      <c r="L488" s="341">
        <f t="shared" si="148"/>
        <v>281.25</v>
      </c>
      <c r="M488" s="341">
        <f t="shared" si="149"/>
        <v>281.25</v>
      </c>
      <c r="N488" s="18" t="s">
        <v>44</v>
      </c>
      <c r="O488" s="84">
        <v>12</v>
      </c>
      <c r="P488" s="84">
        <v>2</v>
      </c>
      <c r="Q488" s="84">
        <v>3</v>
      </c>
      <c r="R488" s="84">
        <v>3</v>
      </c>
      <c r="S488" s="84">
        <v>1</v>
      </c>
      <c r="T488" s="84">
        <v>1</v>
      </c>
    </row>
    <row r="489" spans="2:20" x14ac:dyDescent="0.2">
      <c r="B489" s="571"/>
      <c r="C489" s="572"/>
      <c r="D489" s="586"/>
      <c r="E489" s="341" t="s">
        <v>606</v>
      </c>
      <c r="F489" s="17" t="s">
        <v>128</v>
      </c>
      <c r="G489" s="17">
        <v>500</v>
      </c>
      <c r="H489" s="341">
        <v>0</v>
      </c>
      <c r="I489" s="341">
        <f t="shared" si="145"/>
        <v>0</v>
      </c>
      <c r="J489" s="341">
        <f t="shared" si="146"/>
        <v>0</v>
      </c>
      <c r="K489" s="341">
        <f t="shared" si="147"/>
        <v>0</v>
      </c>
      <c r="L489" s="341">
        <f t="shared" si="148"/>
        <v>0</v>
      </c>
      <c r="M489" s="341">
        <f t="shared" si="149"/>
        <v>0</v>
      </c>
      <c r="N489" s="18" t="s">
        <v>44</v>
      </c>
      <c r="O489" s="36">
        <v>12</v>
      </c>
      <c r="P489" s="36">
        <v>2</v>
      </c>
      <c r="Q489" s="36">
        <v>2</v>
      </c>
      <c r="R489" s="36">
        <v>2</v>
      </c>
      <c r="S489" s="36">
        <v>2</v>
      </c>
      <c r="T489" s="36">
        <v>1</v>
      </c>
    </row>
    <row r="490" spans="2:20" x14ac:dyDescent="0.2">
      <c r="B490" s="571"/>
      <c r="C490" s="572"/>
      <c r="D490" s="586"/>
      <c r="E490" s="341" t="s">
        <v>607</v>
      </c>
      <c r="F490" s="17" t="s">
        <v>591</v>
      </c>
      <c r="G490" s="17">
        <v>100</v>
      </c>
      <c r="H490" s="341">
        <v>6</v>
      </c>
      <c r="I490" s="341">
        <f t="shared" si="145"/>
        <v>600</v>
      </c>
      <c r="J490" s="341">
        <f t="shared" si="146"/>
        <v>150</v>
      </c>
      <c r="K490" s="341">
        <f t="shared" si="147"/>
        <v>150</v>
      </c>
      <c r="L490" s="341">
        <f t="shared" si="148"/>
        <v>150</v>
      </c>
      <c r="M490" s="341">
        <f t="shared" si="149"/>
        <v>150</v>
      </c>
      <c r="N490" s="18" t="s">
        <v>44</v>
      </c>
      <c r="O490" s="84">
        <v>12</v>
      </c>
      <c r="P490" s="84">
        <v>2</v>
      </c>
      <c r="Q490" s="84">
        <v>3</v>
      </c>
      <c r="R490" s="84">
        <v>9</v>
      </c>
      <c r="S490" s="84">
        <v>2</v>
      </c>
      <c r="T490" s="84">
        <v>1</v>
      </c>
    </row>
    <row r="491" spans="2:20" x14ac:dyDescent="0.2">
      <c r="B491" s="571"/>
      <c r="C491" s="572"/>
      <c r="D491" s="586"/>
      <c r="E491" s="341" t="s">
        <v>608</v>
      </c>
      <c r="F491" s="17" t="s">
        <v>175</v>
      </c>
      <c r="G491" s="17">
        <v>100</v>
      </c>
      <c r="H491" s="341">
        <v>6</v>
      </c>
      <c r="I491" s="341">
        <f t="shared" si="145"/>
        <v>600</v>
      </c>
      <c r="J491" s="341">
        <f t="shared" si="146"/>
        <v>150</v>
      </c>
      <c r="K491" s="341">
        <f t="shared" si="147"/>
        <v>150</v>
      </c>
      <c r="L491" s="341">
        <f t="shared" si="148"/>
        <v>150</v>
      </c>
      <c r="M491" s="341">
        <f t="shared" si="149"/>
        <v>150</v>
      </c>
      <c r="N491" s="18" t="s">
        <v>44</v>
      </c>
      <c r="O491" s="84">
        <v>12</v>
      </c>
      <c r="P491" s="84">
        <v>2</v>
      </c>
      <c r="Q491" s="84">
        <v>3</v>
      </c>
      <c r="R491" s="84">
        <v>9</v>
      </c>
      <c r="S491" s="84">
        <v>2</v>
      </c>
      <c r="T491" s="84">
        <v>1</v>
      </c>
    </row>
    <row r="492" spans="2:20" ht="14.25" customHeight="1" x14ac:dyDescent="0.2">
      <c r="B492" s="569" t="s">
        <v>609</v>
      </c>
      <c r="C492" s="570"/>
      <c r="D492" s="580">
        <f>SUM(I492:I493)</f>
        <v>20000</v>
      </c>
      <c r="E492" s="113" t="s">
        <v>610</v>
      </c>
      <c r="F492" s="17" t="s">
        <v>128</v>
      </c>
      <c r="G492" s="17">
        <v>4000</v>
      </c>
      <c r="H492" s="341">
        <v>0</v>
      </c>
      <c r="I492" s="341">
        <f t="shared" si="145"/>
        <v>0</v>
      </c>
      <c r="J492" s="341">
        <f t="shared" si="146"/>
        <v>0</v>
      </c>
      <c r="K492" s="341">
        <f t="shared" si="147"/>
        <v>0</v>
      </c>
      <c r="L492" s="341">
        <f t="shared" si="148"/>
        <v>0</v>
      </c>
      <c r="M492" s="341">
        <f t="shared" si="149"/>
        <v>0</v>
      </c>
      <c r="N492" s="18" t="s">
        <v>44</v>
      </c>
      <c r="O492" s="36">
        <v>12</v>
      </c>
      <c r="P492" s="36">
        <v>2</v>
      </c>
      <c r="Q492" s="36">
        <v>2</v>
      </c>
      <c r="R492" s="36">
        <v>2</v>
      </c>
      <c r="S492" s="36">
        <v>2</v>
      </c>
      <c r="T492" s="36">
        <v>1</v>
      </c>
    </row>
    <row r="493" spans="2:20" x14ac:dyDescent="0.2">
      <c r="B493" s="578"/>
      <c r="C493" s="579"/>
      <c r="D493" s="581"/>
      <c r="E493" s="113" t="s">
        <v>611</v>
      </c>
      <c r="F493" s="17" t="s">
        <v>612</v>
      </c>
      <c r="G493" s="17">
        <v>200</v>
      </c>
      <c r="H493" s="341">
        <v>100</v>
      </c>
      <c r="I493" s="341">
        <f t="shared" si="145"/>
        <v>20000</v>
      </c>
      <c r="J493" s="341">
        <f>+I493/2</f>
        <v>10000</v>
      </c>
      <c r="K493" s="341"/>
      <c r="L493" s="341">
        <f>+I493/2</f>
        <v>10000</v>
      </c>
      <c r="M493" s="341"/>
      <c r="N493" s="18" t="s">
        <v>44</v>
      </c>
      <c r="O493" s="36">
        <v>12</v>
      </c>
      <c r="P493" s="84">
        <v>2</v>
      </c>
      <c r="Q493" s="84">
        <v>2</v>
      </c>
      <c r="R493" s="84">
        <v>2</v>
      </c>
      <c r="S493" s="84">
        <v>2</v>
      </c>
      <c r="T493" s="84">
        <v>1</v>
      </c>
    </row>
    <row r="494" spans="2:20" ht="56.25" customHeight="1" x14ac:dyDescent="0.2">
      <c r="B494" s="578" t="s">
        <v>1340</v>
      </c>
      <c r="C494" s="579"/>
      <c r="D494" s="114">
        <f>SUMPRODUCT(I494)</f>
        <v>17600</v>
      </c>
      <c r="E494" s="341" t="s">
        <v>613</v>
      </c>
      <c r="F494" s="17" t="s">
        <v>177</v>
      </c>
      <c r="G494" s="17">
        <v>44</v>
      </c>
      <c r="H494" s="341">
        <v>400</v>
      </c>
      <c r="I494" s="341">
        <f t="shared" si="145"/>
        <v>17600</v>
      </c>
      <c r="J494" s="341">
        <f t="shared" si="146"/>
        <v>4400</v>
      </c>
      <c r="K494" s="341">
        <f t="shared" si="147"/>
        <v>4400</v>
      </c>
      <c r="L494" s="341">
        <f t="shared" si="148"/>
        <v>4400</v>
      </c>
      <c r="M494" s="341">
        <f t="shared" si="149"/>
        <v>4400</v>
      </c>
      <c r="N494" s="36" t="s">
        <v>44</v>
      </c>
      <c r="O494" s="36">
        <v>12</v>
      </c>
      <c r="P494" s="36">
        <v>2</v>
      </c>
      <c r="Q494" s="36">
        <v>3</v>
      </c>
      <c r="R494" s="36">
        <v>1</v>
      </c>
      <c r="S494" s="36">
        <v>1</v>
      </c>
      <c r="T494" s="36">
        <v>1</v>
      </c>
    </row>
    <row r="495" spans="2:20" x14ac:dyDescent="0.2">
      <c r="B495" s="566" t="s">
        <v>1311</v>
      </c>
      <c r="C495" s="566"/>
      <c r="D495" s="480">
        <f>SUM(I495:I505)</f>
        <v>61150</v>
      </c>
      <c r="E495" s="18" t="s">
        <v>614</v>
      </c>
      <c r="F495" s="17" t="s">
        <v>131</v>
      </c>
      <c r="G495" s="17">
        <v>50</v>
      </c>
      <c r="H495" s="341">
        <v>40</v>
      </c>
      <c r="I495" s="341">
        <f t="shared" si="145"/>
        <v>2000</v>
      </c>
      <c r="J495" s="341">
        <f t="shared" si="146"/>
        <v>500</v>
      </c>
      <c r="K495" s="341">
        <f t="shared" si="147"/>
        <v>500</v>
      </c>
      <c r="L495" s="341">
        <f t="shared" si="148"/>
        <v>500</v>
      </c>
      <c r="M495" s="341">
        <f t="shared" si="149"/>
        <v>500</v>
      </c>
      <c r="N495" s="18" t="s">
        <v>44</v>
      </c>
      <c r="O495" s="36">
        <v>12</v>
      </c>
      <c r="P495" s="36">
        <v>2</v>
      </c>
      <c r="Q495" s="36">
        <v>3</v>
      </c>
      <c r="R495" s="36">
        <v>9</v>
      </c>
      <c r="S495" s="36">
        <v>2</v>
      </c>
      <c r="T495" s="36">
        <v>1</v>
      </c>
    </row>
    <row r="496" spans="2:20" x14ac:dyDescent="0.2">
      <c r="B496" s="566"/>
      <c r="C496" s="566"/>
      <c r="D496" s="480"/>
      <c r="E496" s="18" t="s">
        <v>615</v>
      </c>
      <c r="F496" s="17" t="s">
        <v>128</v>
      </c>
      <c r="G496" s="17">
        <f>+G495*10</f>
        <v>500</v>
      </c>
      <c r="H496" s="341">
        <v>0</v>
      </c>
      <c r="I496" s="341">
        <f t="shared" si="145"/>
        <v>0</v>
      </c>
      <c r="J496" s="341">
        <f t="shared" si="146"/>
        <v>0</v>
      </c>
      <c r="K496" s="341">
        <f t="shared" si="147"/>
        <v>0</v>
      </c>
      <c r="L496" s="341">
        <f t="shared" si="148"/>
        <v>0</v>
      </c>
      <c r="M496" s="341">
        <f t="shared" si="149"/>
        <v>0</v>
      </c>
      <c r="N496" s="18" t="s">
        <v>44</v>
      </c>
      <c r="O496" s="36">
        <v>12</v>
      </c>
      <c r="P496" s="36">
        <v>2</v>
      </c>
      <c r="Q496" s="36">
        <v>2</v>
      </c>
      <c r="R496" s="36">
        <v>2</v>
      </c>
      <c r="S496" s="36">
        <v>2</v>
      </c>
      <c r="T496" s="36">
        <v>1</v>
      </c>
    </row>
    <row r="497" spans="2:20" x14ac:dyDescent="0.2">
      <c r="B497" s="566"/>
      <c r="C497" s="566"/>
      <c r="D497" s="480"/>
      <c r="E497" s="18" t="s">
        <v>616</v>
      </c>
      <c r="F497" s="17" t="s">
        <v>173</v>
      </c>
      <c r="G497" s="61">
        <v>50</v>
      </c>
      <c r="H497" s="341">
        <v>8</v>
      </c>
      <c r="I497" s="341">
        <f t="shared" si="145"/>
        <v>400</v>
      </c>
      <c r="J497" s="341">
        <f t="shared" si="146"/>
        <v>100</v>
      </c>
      <c r="K497" s="341">
        <f t="shared" si="147"/>
        <v>100</v>
      </c>
      <c r="L497" s="341">
        <f t="shared" si="148"/>
        <v>100</v>
      </c>
      <c r="M497" s="341">
        <f t="shared" si="149"/>
        <v>100</v>
      </c>
      <c r="N497" s="18" t="s">
        <v>44</v>
      </c>
      <c r="O497" s="84">
        <v>12</v>
      </c>
      <c r="P497" s="84">
        <v>2</v>
      </c>
      <c r="Q497" s="84">
        <v>3</v>
      </c>
      <c r="R497" s="84">
        <v>9</v>
      </c>
      <c r="S497" s="84">
        <v>2</v>
      </c>
      <c r="T497" s="84">
        <v>1</v>
      </c>
    </row>
    <row r="498" spans="2:20" x14ac:dyDescent="0.2">
      <c r="B498" s="566"/>
      <c r="C498" s="566"/>
      <c r="D498" s="480"/>
      <c r="E498" s="18" t="s">
        <v>617</v>
      </c>
      <c r="F498" s="17" t="s">
        <v>113</v>
      </c>
      <c r="G498" s="17">
        <v>0</v>
      </c>
      <c r="H498" s="341">
        <v>300</v>
      </c>
      <c r="I498" s="341">
        <f t="shared" si="145"/>
        <v>0</v>
      </c>
      <c r="J498" s="341">
        <f>+I498/2</f>
        <v>0</v>
      </c>
      <c r="K498" s="341"/>
      <c r="L498" s="341">
        <f>+I498/2</f>
        <v>0</v>
      </c>
      <c r="M498" s="341">
        <f>+I498/4</f>
        <v>0</v>
      </c>
      <c r="N498" s="18" t="s">
        <v>44</v>
      </c>
      <c r="O498" s="394">
        <v>12</v>
      </c>
      <c r="P498" s="394">
        <v>2</v>
      </c>
      <c r="Q498" s="394">
        <v>3</v>
      </c>
      <c r="R498" s="394">
        <v>2</v>
      </c>
      <c r="S498" s="394">
        <v>3</v>
      </c>
      <c r="T498" s="394">
        <v>1</v>
      </c>
    </row>
    <row r="499" spans="2:20" x14ac:dyDescent="0.2">
      <c r="B499" s="566"/>
      <c r="C499" s="566"/>
      <c r="D499" s="480"/>
      <c r="E499" s="18" t="s">
        <v>618</v>
      </c>
      <c r="F499" s="17" t="s">
        <v>111</v>
      </c>
      <c r="G499" s="17">
        <v>0</v>
      </c>
      <c r="H499" s="341">
        <v>350</v>
      </c>
      <c r="I499" s="341">
        <f t="shared" si="145"/>
        <v>0</v>
      </c>
      <c r="J499" s="341">
        <f>+I499/2</f>
        <v>0</v>
      </c>
      <c r="K499" s="341"/>
      <c r="L499" s="341">
        <f>+I499/2</f>
        <v>0</v>
      </c>
      <c r="M499" s="341">
        <f t="shared" ref="M499:M505" si="150">+I499/4</f>
        <v>0</v>
      </c>
      <c r="N499" s="18" t="s">
        <v>44</v>
      </c>
      <c r="O499" s="84">
        <v>12</v>
      </c>
      <c r="P499" s="84">
        <v>2</v>
      </c>
      <c r="Q499" s="84">
        <v>3</v>
      </c>
      <c r="R499" s="84">
        <v>2</v>
      </c>
      <c r="S499" s="84">
        <v>3</v>
      </c>
      <c r="T499" s="84">
        <v>1</v>
      </c>
    </row>
    <row r="500" spans="2:20" ht="25.5" x14ac:dyDescent="0.2">
      <c r="B500" s="566"/>
      <c r="C500" s="566"/>
      <c r="D500" s="480"/>
      <c r="E500" s="18" t="s">
        <v>619</v>
      </c>
      <c r="F500" s="17" t="s">
        <v>620</v>
      </c>
      <c r="G500" s="17">
        <v>0</v>
      </c>
      <c r="H500" s="341">
        <v>800</v>
      </c>
      <c r="I500" s="341">
        <f t="shared" si="145"/>
        <v>0</v>
      </c>
      <c r="J500" s="341"/>
      <c r="K500" s="341"/>
      <c r="L500" s="341"/>
      <c r="M500" s="341">
        <f t="shared" si="150"/>
        <v>0</v>
      </c>
      <c r="N500" s="18" t="s">
        <v>44</v>
      </c>
      <c r="O500" s="84">
        <v>12</v>
      </c>
      <c r="P500" s="84">
        <v>2</v>
      </c>
      <c r="Q500" s="84">
        <v>3</v>
      </c>
      <c r="R500" s="84">
        <v>2</v>
      </c>
      <c r="S500" s="84">
        <v>3</v>
      </c>
      <c r="T500" s="84">
        <v>1</v>
      </c>
    </row>
    <row r="501" spans="2:20" ht="25.5" x14ac:dyDescent="0.2">
      <c r="B501" s="566"/>
      <c r="C501" s="566"/>
      <c r="D501" s="480"/>
      <c r="E501" s="18" t="s">
        <v>621</v>
      </c>
      <c r="F501" s="17" t="s">
        <v>622</v>
      </c>
      <c r="G501" s="17">
        <v>0</v>
      </c>
      <c r="H501" s="341">
        <v>700</v>
      </c>
      <c r="I501" s="341">
        <f t="shared" si="145"/>
        <v>0</v>
      </c>
      <c r="J501" s="341"/>
      <c r="K501" s="341"/>
      <c r="L501" s="341"/>
      <c r="M501" s="341">
        <f t="shared" si="150"/>
        <v>0</v>
      </c>
      <c r="N501" s="18" t="s">
        <v>44</v>
      </c>
      <c r="O501" s="84">
        <v>12</v>
      </c>
      <c r="P501" s="84">
        <v>2</v>
      </c>
      <c r="Q501" s="84">
        <v>3</v>
      </c>
      <c r="R501" s="84">
        <v>2</v>
      </c>
      <c r="S501" s="84">
        <v>3</v>
      </c>
      <c r="T501" s="84">
        <v>1</v>
      </c>
    </row>
    <row r="502" spans="2:20" x14ac:dyDescent="0.2">
      <c r="B502" s="566"/>
      <c r="C502" s="566"/>
      <c r="D502" s="480"/>
      <c r="E502" s="18" t="s">
        <v>623</v>
      </c>
      <c r="F502" s="17" t="s">
        <v>624</v>
      </c>
      <c r="G502" s="61">
        <v>50</v>
      </c>
      <c r="H502" s="341">
        <v>25</v>
      </c>
      <c r="I502" s="341">
        <f t="shared" si="145"/>
        <v>1250</v>
      </c>
      <c r="J502" s="341">
        <f t="shared" ref="J502:J505" si="151">+I502/4</f>
        <v>312.5</v>
      </c>
      <c r="K502" s="341">
        <f t="shared" ref="K502:K505" si="152">+I502/4</f>
        <v>312.5</v>
      </c>
      <c r="L502" s="341">
        <f t="shared" ref="L502:L505" si="153">+I502/4</f>
        <v>312.5</v>
      </c>
      <c r="M502" s="341">
        <f t="shared" si="150"/>
        <v>312.5</v>
      </c>
      <c r="N502" s="18" t="s">
        <v>44</v>
      </c>
      <c r="O502" s="36">
        <v>12</v>
      </c>
      <c r="P502" s="84">
        <v>2</v>
      </c>
      <c r="Q502" s="84">
        <v>2</v>
      </c>
      <c r="R502" s="84">
        <v>2</v>
      </c>
      <c r="S502" s="84">
        <v>2</v>
      </c>
      <c r="T502" s="84">
        <v>1</v>
      </c>
    </row>
    <row r="503" spans="2:20" x14ac:dyDescent="0.2">
      <c r="B503" s="566"/>
      <c r="C503" s="566"/>
      <c r="D503" s="480"/>
      <c r="E503" s="18" t="s">
        <v>625</v>
      </c>
      <c r="F503" s="17" t="s">
        <v>195</v>
      </c>
      <c r="G503" s="61">
        <v>50</v>
      </c>
      <c r="H503" s="341">
        <v>250</v>
      </c>
      <c r="I503" s="341">
        <f t="shared" si="145"/>
        <v>12500</v>
      </c>
      <c r="J503" s="341"/>
      <c r="K503" s="341"/>
      <c r="L503" s="341"/>
      <c r="M503" s="341"/>
      <c r="N503" s="18" t="s">
        <v>44</v>
      </c>
      <c r="O503" s="36">
        <v>12</v>
      </c>
      <c r="P503" s="36">
        <v>2</v>
      </c>
      <c r="Q503" s="36">
        <v>3</v>
      </c>
      <c r="R503" s="36">
        <v>1</v>
      </c>
      <c r="S503" s="36">
        <v>1</v>
      </c>
      <c r="T503" s="36">
        <v>1</v>
      </c>
    </row>
    <row r="504" spans="2:20" x14ac:dyDescent="0.2">
      <c r="B504" s="566"/>
      <c r="C504" s="566"/>
      <c r="D504" s="480"/>
      <c r="E504" s="18" t="s">
        <v>626</v>
      </c>
      <c r="F504" s="17" t="s">
        <v>177</v>
      </c>
      <c r="G504" s="18">
        <v>50</v>
      </c>
      <c r="H504" s="341">
        <v>400</v>
      </c>
      <c r="I504" s="341">
        <f t="shared" si="145"/>
        <v>20000</v>
      </c>
      <c r="J504" s="341"/>
      <c r="K504" s="341"/>
      <c r="L504" s="341"/>
      <c r="M504" s="341"/>
      <c r="N504" s="18" t="s">
        <v>44</v>
      </c>
      <c r="O504" s="36">
        <v>12</v>
      </c>
      <c r="P504" s="36">
        <v>2</v>
      </c>
      <c r="Q504" s="36">
        <v>3</v>
      </c>
      <c r="R504" s="36">
        <v>1</v>
      </c>
      <c r="S504" s="36">
        <v>1</v>
      </c>
      <c r="T504" s="36">
        <v>1</v>
      </c>
    </row>
    <row r="505" spans="2:20" ht="15" thickBot="1" x14ac:dyDescent="0.25">
      <c r="B505" s="567"/>
      <c r="C505" s="567"/>
      <c r="D505" s="568"/>
      <c r="E505" s="18" t="s">
        <v>627</v>
      </c>
      <c r="F505" s="17" t="s">
        <v>190</v>
      </c>
      <c r="G505" s="18">
        <v>50</v>
      </c>
      <c r="H505" s="341">
        <v>500</v>
      </c>
      <c r="I505" s="341">
        <f t="shared" si="145"/>
        <v>25000</v>
      </c>
      <c r="J505" s="341">
        <f t="shared" si="151"/>
        <v>6250</v>
      </c>
      <c r="K505" s="341">
        <f t="shared" si="152"/>
        <v>6250</v>
      </c>
      <c r="L505" s="341">
        <f t="shared" si="153"/>
        <v>6250</v>
      </c>
      <c r="M505" s="341">
        <f t="shared" si="150"/>
        <v>6250</v>
      </c>
      <c r="N505" s="18" t="s">
        <v>44</v>
      </c>
      <c r="O505" s="36">
        <v>12</v>
      </c>
      <c r="P505" s="36">
        <v>2</v>
      </c>
      <c r="Q505" s="36">
        <v>3</v>
      </c>
      <c r="R505" s="36">
        <v>1</v>
      </c>
      <c r="S505" s="36">
        <v>1</v>
      </c>
      <c r="T505" s="36">
        <v>1</v>
      </c>
    </row>
    <row r="506" spans="2:20" ht="15" thickTop="1" x14ac:dyDescent="0.2">
      <c r="B506" s="582" t="s">
        <v>628</v>
      </c>
      <c r="C506" s="582"/>
      <c r="D506" s="583">
        <f>SUM(I506:I508)</f>
        <v>37000</v>
      </c>
      <c r="E506" s="18" t="s">
        <v>629</v>
      </c>
      <c r="F506" s="17" t="s">
        <v>46</v>
      </c>
      <c r="G506" s="18">
        <v>20</v>
      </c>
      <c r="H506" s="341">
        <v>1000</v>
      </c>
      <c r="I506" s="341">
        <f>+G506*H506</f>
        <v>20000</v>
      </c>
      <c r="J506" s="341">
        <f>+I506/4</f>
        <v>5000</v>
      </c>
      <c r="K506" s="341">
        <f>+I506/4</f>
        <v>5000</v>
      </c>
      <c r="L506" s="341">
        <f>+I506/4</f>
        <v>5000</v>
      </c>
      <c r="M506" s="341">
        <f>+I506/4</f>
        <v>5000</v>
      </c>
      <c r="N506" s="10" t="s">
        <v>44</v>
      </c>
      <c r="O506" s="372">
        <v>12</v>
      </c>
      <c r="P506" s="372">
        <v>2</v>
      </c>
      <c r="Q506" s="372">
        <v>3</v>
      </c>
      <c r="R506" s="372">
        <v>3</v>
      </c>
      <c r="S506" s="372">
        <v>2</v>
      </c>
      <c r="T506" s="372">
        <v>1</v>
      </c>
    </row>
    <row r="507" spans="2:20" x14ac:dyDescent="0.2">
      <c r="B507" s="566"/>
      <c r="C507" s="566"/>
      <c r="D507" s="480"/>
      <c r="E507" s="18" t="s">
        <v>630</v>
      </c>
      <c r="F507" s="17" t="s">
        <v>52</v>
      </c>
      <c r="G507" s="18">
        <v>10</v>
      </c>
      <c r="H507" s="341">
        <v>200</v>
      </c>
      <c r="I507" s="341">
        <f t="shared" ref="I507" si="154">+G507*H507</f>
        <v>2000</v>
      </c>
      <c r="J507" s="341">
        <f t="shared" ref="J507:J508" si="155">+I507/4</f>
        <v>500</v>
      </c>
      <c r="K507" s="341">
        <f t="shared" ref="K507:K508" si="156">+I507/4</f>
        <v>500</v>
      </c>
      <c r="L507" s="341">
        <f t="shared" ref="L507:L508" si="157">+I507/4</f>
        <v>500</v>
      </c>
      <c r="M507" s="341">
        <f t="shared" ref="M507:M508" si="158">+I507/4</f>
        <v>500</v>
      </c>
      <c r="N507" s="18" t="s">
        <v>44</v>
      </c>
      <c r="O507" s="84">
        <v>12</v>
      </c>
      <c r="P507" s="84">
        <v>2</v>
      </c>
      <c r="Q507" s="36">
        <v>3</v>
      </c>
      <c r="R507" s="36">
        <v>1</v>
      </c>
      <c r="S507" s="36">
        <v>1</v>
      </c>
      <c r="T507" s="36">
        <v>1</v>
      </c>
    </row>
    <row r="508" spans="2:20" x14ac:dyDescent="0.2">
      <c r="B508" s="566"/>
      <c r="C508" s="566"/>
      <c r="D508" s="480"/>
      <c r="E508" s="18" t="s">
        <v>631</v>
      </c>
      <c r="F508" s="17" t="s">
        <v>50</v>
      </c>
      <c r="G508" s="18">
        <v>10</v>
      </c>
      <c r="H508" s="341">
        <v>1500</v>
      </c>
      <c r="I508" s="341">
        <f>+G508*H508</f>
        <v>15000</v>
      </c>
      <c r="J508" s="341">
        <f t="shared" si="155"/>
        <v>3750</v>
      </c>
      <c r="K508" s="341">
        <f t="shared" si="156"/>
        <v>3750</v>
      </c>
      <c r="L508" s="341">
        <f t="shared" si="157"/>
        <v>3750</v>
      </c>
      <c r="M508" s="341">
        <f t="shared" si="158"/>
        <v>3750</v>
      </c>
      <c r="N508" s="18" t="s">
        <v>44</v>
      </c>
      <c r="O508" s="84">
        <v>12</v>
      </c>
      <c r="P508" s="84">
        <v>2</v>
      </c>
      <c r="Q508" s="36">
        <v>2</v>
      </c>
      <c r="R508" s="36">
        <v>3</v>
      </c>
      <c r="S508" s="36">
        <v>1</v>
      </c>
      <c r="T508" s="36">
        <v>1</v>
      </c>
    </row>
    <row r="509" spans="2:20" x14ac:dyDescent="0.2">
      <c r="B509" s="566" t="s">
        <v>632</v>
      </c>
      <c r="C509" s="566"/>
      <c r="D509" s="480">
        <f>SUM(I509:I514)</f>
        <v>109800</v>
      </c>
      <c r="E509" s="18" t="s">
        <v>633</v>
      </c>
      <c r="F509" s="17" t="s">
        <v>46</v>
      </c>
      <c r="G509" s="18">
        <v>40</v>
      </c>
      <c r="H509" s="341">
        <v>800</v>
      </c>
      <c r="I509" s="341">
        <f>+G509*H509</f>
        <v>32000</v>
      </c>
      <c r="J509" s="341">
        <f>+I509/4</f>
        <v>8000</v>
      </c>
      <c r="K509" s="341">
        <f>+I509/4</f>
        <v>8000</v>
      </c>
      <c r="L509" s="341">
        <f>+I509/4</f>
        <v>8000</v>
      </c>
      <c r="M509" s="341">
        <f>+I509/4</f>
        <v>8000</v>
      </c>
      <c r="N509" s="18" t="s">
        <v>44</v>
      </c>
      <c r="O509" s="36">
        <v>12</v>
      </c>
      <c r="P509" s="36">
        <v>2</v>
      </c>
      <c r="Q509" s="36">
        <v>3</v>
      </c>
      <c r="R509" s="36">
        <v>3</v>
      </c>
      <c r="S509" s="36">
        <v>2</v>
      </c>
      <c r="T509" s="36">
        <v>1</v>
      </c>
    </row>
    <row r="510" spans="2:20" x14ac:dyDescent="0.2">
      <c r="B510" s="566"/>
      <c r="C510" s="566"/>
      <c r="D510" s="480"/>
      <c r="E510" s="18" t="s">
        <v>634</v>
      </c>
      <c r="F510" s="17" t="s">
        <v>131</v>
      </c>
      <c r="G510" s="18">
        <v>50</v>
      </c>
      <c r="H510" s="341">
        <v>40</v>
      </c>
      <c r="I510" s="341">
        <f t="shared" ref="I510:I511" si="159">+G510*H510</f>
        <v>2000</v>
      </c>
      <c r="J510" s="341">
        <f t="shared" ref="J510:J527" si="160">+I510/4</f>
        <v>500</v>
      </c>
      <c r="K510" s="341">
        <f t="shared" ref="K510:K527" si="161">+I510/4</f>
        <v>500</v>
      </c>
      <c r="L510" s="341">
        <f t="shared" ref="L510:L527" si="162">+I510/4</f>
        <v>500</v>
      </c>
      <c r="M510" s="341">
        <f t="shared" ref="M510:M527" si="163">+I510/4</f>
        <v>500</v>
      </c>
      <c r="N510" s="18" t="s">
        <v>44</v>
      </c>
      <c r="O510" s="36">
        <v>12</v>
      </c>
      <c r="P510" s="36">
        <v>2</v>
      </c>
      <c r="Q510" s="36">
        <v>3</v>
      </c>
      <c r="R510" s="36">
        <v>9</v>
      </c>
      <c r="S510" s="36">
        <v>2</v>
      </c>
      <c r="T510" s="36">
        <v>1</v>
      </c>
    </row>
    <row r="511" spans="2:20" x14ac:dyDescent="0.2">
      <c r="B511" s="566"/>
      <c r="C511" s="566"/>
      <c r="D511" s="480"/>
      <c r="E511" s="18" t="s">
        <v>635</v>
      </c>
      <c r="F511" s="17" t="s">
        <v>128</v>
      </c>
      <c r="G511" s="18">
        <f>25*12*1*11</f>
        <v>3300</v>
      </c>
      <c r="H511" s="341">
        <v>0</v>
      </c>
      <c r="I511" s="341">
        <f t="shared" si="159"/>
        <v>0</v>
      </c>
      <c r="J511" s="341">
        <f t="shared" si="160"/>
        <v>0</v>
      </c>
      <c r="K511" s="341">
        <f t="shared" si="161"/>
        <v>0</v>
      </c>
      <c r="L511" s="341">
        <f t="shared" si="162"/>
        <v>0</v>
      </c>
      <c r="M511" s="341">
        <f t="shared" si="163"/>
        <v>0</v>
      </c>
      <c r="N511" s="18" t="s">
        <v>44</v>
      </c>
      <c r="O511" s="36">
        <v>12</v>
      </c>
      <c r="P511" s="36">
        <v>2</v>
      </c>
      <c r="Q511" s="36">
        <v>2</v>
      </c>
      <c r="R511" s="36">
        <v>2</v>
      </c>
      <c r="S511" s="36">
        <v>2</v>
      </c>
      <c r="T511" s="36">
        <v>1</v>
      </c>
    </row>
    <row r="512" spans="2:20" x14ac:dyDescent="0.2">
      <c r="B512" s="566"/>
      <c r="C512" s="566"/>
      <c r="D512" s="480"/>
      <c r="E512" s="341" t="s">
        <v>636</v>
      </c>
      <c r="F512" s="17" t="s">
        <v>173</v>
      </c>
      <c r="G512" s="17">
        <v>100</v>
      </c>
      <c r="H512" s="341">
        <v>8</v>
      </c>
      <c r="I512" s="341">
        <f>G512*H512</f>
        <v>800</v>
      </c>
      <c r="J512" s="341">
        <f t="shared" si="160"/>
        <v>200</v>
      </c>
      <c r="K512" s="341">
        <f t="shared" si="161"/>
        <v>200</v>
      </c>
      <c r="L512" s="341">
        <f t="shared" si="162"/>
        <v>200</v>
      </c>
      <c r="M512" s="341">
        <f t="shared" si="163"/>
        <v>200</v>
      </c>
      <c r="N512" s="18" t="s">
        <v>44</v>
      </c>
      <c r="O512" s="84">
        <v>12</v>
      </c>
      <c r="P512" s="84">
        <v>2</v>
      </c>
      <c r="Q512" s="84">
        <v>3</v>
      </c>
      <c r="R512" s="84">
        <v>9</v>
      </c>
      <c r="S512" s="84">
        <v>2</v>
      </c>
      <c r="T512" s="84">
        <v>1</v>
      </c>
    </row>
    <row r="513" spans="2:20" x14ac:dyDescent="0.2">
      <c r="B513" s="566"/>
      <c r="C513" s="566"/>
      <c r="D513" s="480"/>
      <c r="E513" s="18" t="s">
        <v>637</v>
      </c>
      <c r="F513" s="17" t="s">
        <v>186</v>
      </c>
      <c r="G513" s="61">
        <v>100</v>
      </c>
      <c r="H513" s="341">
        <v>250</v>
      </c>
      <c r="I513" s="341">
        <f t="shared" ref="I513:I519" si="164">+G513*H513</f>
        <v>25000</v>
      </c>
      <c r="J513" s="341"/>
      <c r="K513" s="341"/>
      <c r="L513" s="341"/>
      <c r="M513" s="341"/>
      <c r="N513" s="18" t="s">
        <v>44</v>
      </c>
      <c r="O513" s="36">
        <v>12</v>
      </c>
      <c r="P513" s="36">
        <v>2</v>
      </c>
      <c r="Q513" s="36">
        <v>3</v>
      </c>
      <c r="R513" s="36">
        <v>1</v>
      </c>
      <c r="S513" s="36">
        <v>1</v>
      </c>
      <c r="T513" s="36">
        <v>1</v>
      </c>
    </row>
    <row r="514" spans="2:20" ht="15" thickBot="1" x14ac:dyDescent="0.25">
      <c r="B514" s="567"/>
      <c r="C514" s="567"/>
      <c r="D514" s="568"/>
      <c r="E514" s="18" t="s">
        <v>638</v>
      </c>
      <c r="F514" s="17" t="s">
        <v>190</v>
      </c>
      <c r="G514" s="61">
        <v>100</v>
      </c>
      <c r="H514" s="341">
        <v>500</v>
      </c>
      <c r="I514" s="341">
        <f t="shared" si="164"/>
        <v>50000</v>
      </c>
      <c r="J514" s="341">
        <f t="shared" si="160"/>
        <v>12500</v>
      </c>
      <c r="K514" s="341">
        <f t="shared" si="161"/>
        <v>12500</v>
      </c>
      <c r="L514" s="341">
        <f t="shared" si="162"/>
        <v>12500</v>
      </c>
      <c r="M514" s="341">
        <f t="shared" si="163"/>
        <v>12500</v>
      </c>
      <c r="N514" s="18" t="s">
        <v>44</v>
      </c>
      <c r="O514" s="36">
        <v>12</v>
      </c>
      <c r="P514" s="36">
        <v>2</v>
      </c>
      <c r="Q514" s="36">
        <v>3</v>
      </c>
      <c r="R514" s="36">
        <v>1</v>
      </c>
      <c r="S514" s="36">
        <v>1</v>
      </c>
      <c r="T514" s="36">
        <v>1</v>
      </c>
    </row>
    <row r="515" spans="2:20" ht="15" customHeight="1" thickTop="1" x14ac:dyDescent="0.2">
      <c r="B515" s="569" t="s">
        <v>639</v>
      </c>
      <c r="C515" s="570"/>
      <c r="D515" s="575">
        <f>SUM(I515:I519)</f>
        <v>96000</v>
      </c>
      <c r="E515" s="18" t="s">
        <v>640</v>
      </c>
      <c r="F515" s="17" t="s">
        <v>166</v>
      </c>
      <c r="G515" s="18">
        <v>30</v>
      </c>
      <c r="H515" s="18">
        <v>1000</v>
      </c>
      <c r="I515" s="341">
        <f t="shared" si="164"/>
        <v>30000</v>
      </c>
      <c r="J515" s="341">
        <f t="shared" si="160"/>
        <v>7500</v>
      </c>
      <c r="K515" s="341">
        <f t="shared" si="161"/>
        <v>7500</v>
      </c>
      <c r="L515" s="341">
        <f t="shared" si="162"/>
        <v>7500</v>
      </c>
      <c r="M515" s="341">
        <f t="shared" si="163"/>
        <v>7500</v>
      </c>
      <c r="N515" s="10" t="s">
        <v>44</v>
      </c>
      <c r="O515" s="372">
        <v>12</v>
      </c>
      <c r="P515" s="372">
        <v>2</v>
      </c>
      <c r="Q515" s="372">
        <v>2</v>
      </c>
      <c r="R515" s="372">
        <v>3</v>
      </c>
      <c r="S515" s="372">
        <v>1</v>
      </c>
      <c r="T515" s="372">
        <v>1</v>
      </c>
    </row>
    <row r="516" spans="2:20" x14ac:dyDescent="0.2">
      <c r="B516" s="571"/>
      <c r="C516" s="572"/>
      <c r="D516" s="576"/>
      <c r="E516" s="18" t="s">
        <v>641</v>
      </c>
      <c r="F516" s="17" t="s">
        <v>128</v>
      </c>
      <c r="G516" s="18">
        <v>1000</v>
      </c>
      <c r="H516" s="341">
        <v>0</v>
      </c>
      <c r="I516" s="341">
        <f t="shared" si="164"/>
        <v>0</v>
      </c>
      <c r="J516" s="341">
        <f t="shared" si="160"/>
        <v>0</v>
      </c>
      <c r="K516" s="341">
        <f t="shared" si="161"/>
        <v>0</v>
      </c>
      <c r="L516" s="341">
        <f t="shared" si="162"/>
        <v>0</v>
      </c>
      <c r="M516" s="341">
        <f t="shared" si="163"/>
        <v>0</v>
      </c>
      <c r="N516" s="18" t="s">
        <v>44</v>
      </c>
      <c r="O516" s="36">
        <v>12</v>
      </c>
      <c r="P516" s="36">
        <v>2</v>
      </c>
      <c r="Q516" s="36">
        <v>2</v>
      </c>
      <c r="R516" s="36">
        <v>2</v>
      </c>
      <c r="S516" s="36">
        <v>2</v>
      </c>
      <c r="T516" s="36">
        <v>1</v>
      </c>
    </row>
    <row r="517" spans="2:20" x14ac:dyDescent="0.2">
      <c r="B517" s="571"/>
      <c r="C517" s="572"/>
      <c r="D517" s="576"/>
      <c r="E517" s="18" t="s">
        <v>642</v>
      </c>
      <c r="F517" s="17" t="s">
        <v>190</v>
      </c>
      <c r="G517" s="18">
        <v>30</v>
      </c>
      <c r="H517" s="341">
        <v>500</v>
      </c>
      <c r="I517" s="341">
        <f t="shared" si="164"/>
        <v>15000</v>
      </c>
      <c r="J517" s="341">
        <f t="shared" si="160"/>
        <v>3750</v>
      </c>
      <c r="K517" s="341">
        <f t="shared" si="161"/>
        <v>3750</v>
      </c>
      <c r="L517" s="341">
        <f t="shared" si="162"/>
        <v>3750</v>
      </c>
      <c r="M517" s="341">
        <f t="shared" si="163"/>
        <v>3750</v>
      </c>
      <c r="N517" s="36" t="s">
        <v>44</v>
      </c>
      <c r="O517" s="36">
        <v>12</v>
      </c>
      <c r="P517" s="36">
        <v>2</v>
      </c>
      <c r="Q517" s="36">
        <v>3</v>
      </c>
      <c r="R517" s="36">
        <v>1</v>
      </c>
      <c r="S517" s="36">
        <v>1</v>
      </c>
      <c r="T517" s="36">
        <v>1</v>
      </c>
    </row>
    <row r="518" spans="2:20" x14ac:dyDescent="0.2">
      <c r="B518" s="571"/>
      <c r="C518" s="572"/>
      <c r="D518" s="576"/>
      <c r="E518" s="18" t="s">
        <v>643</v>
      </c>
      <c r="F518" s="17" t="s">
        <v>52</v>
      </c>
      <c r="G518" s="18">
        <v>30</v>
      </c>
      <c r="H518" s="18">
        <v>200</v>
      </c>
      <c r="I518" s="341">
        <f t="shared" si="164"/>
        <v>6000</v>
      </c>
      <c r="J518" s="341">
        <f t="shared" si="160"/>
        <v>1500</v>
      </c>
      <c r="K518" s="341">
        <f t="shared" si="161"/>
        <v>1500</v>
      </c>
      <c r="L518" s="341">
        <f t="shared" si="162"/>
        <v>1500</v>
      </c>
      <c r="M518" s="341">
        <f t="shared" si="163"/>
        <v>1500</v>
      </c>
      <c r="N518" s="18" t="s">
        <v>44</v>
      </c>
      <c r="O518" s="84">
        <v>12</v>
      </c>
      <c r="P518" s="84">
        <v>2</v>
      </c>
      <c r="Q518" s="84">
        <v>2</v>
      </c>
      <c r="R518" s="84">
        <v>4</v>
      </c>
      <c r="S518" s="84">
        <v>4</v>
      </c>
      <c r="T518" s="84">
        <v>1</v>
      </c>
    </row>
    <row r="519" spans="2:20" ht="15" thickBot="1" x14ac:dyDescent="0.25">
      <c r="B519" s="573"/>
      <c r="C519" s="574"/>
      <c r="D519" s="576"/>
      <c r="E519" s="18" t="s">
        <v>644</v>
      </c>
      <c r="F519" s="17" t="s">
        <v>50</v>
      </c>
      <c r="G519" s="18">
        <v>30</v>
      </c>
      <c r="H519" s="18">
        <v>1500</v>
      </c>
      <c r="I519" s="341">
        <f t="shared" si="164"/>
        <v>45000</v>
      </c>
      <c r="J519" s="341">
        <f t="shared" si="160"/>
        <v>11250</v>
      </c>
      <c r="K519" s="341">
        <f t="shared" si="161"/>
        <v>11250</v>
      </c>
      <c r="L519" s="341">
        <f t="shared" si="162"/>
        <v>11250</v>
      </c>
      <c r="M519" s="341">
        <f t="shared" si="163"/>
        <v>11250</v>
      </c>
      <c r="N519" s="18" t="s">
        <v>44</v>
      </c>
      <c r="O519" s="18">
        <v>12</v>
      </c>
      <c r="P519" s="18">
        <v>2</v>
      </c>
      <c r="Q519" s="18">
        <v>2</v>
      </c>
      <c r="R519" s="18">
        <v>3</v>
      </c>
      <c r="S519" s="18">
        <v>1</v>
      </c>
      <c r="T519" s="18">
        <v>1</v>
      </c>
    </row>
    <row r="520" spans="2:20" ht="41.25" customHeight="1" thickTop="1" x14ac:dyDescent="0.2">
      <c r="B520" s="577" t="s">
        <v>1341</v>
      </c>
      <c r="C520" s="577"/>
      <c r="D520" s="411">
        <f>SUM(I520:I520)</f>
        <v>100000</v>
      </c>
      <c r="E520" s="18" t="s">
        <v>645</v>
      </c>
      <c r="F520" s="17" t="s">
        <v>166</v>
      </c>
      <c r="G520" s="18">
        <v>100</v>
      </c>
      <c r="H520" s="18">
        <v>1000</v>
      </c>
      <c r="I520" s="341">
        <f>+G520*H520</f>
        <v>100000</v>
      </c>
      <c r="J520" s="341">
        <f t="shared" si="160"/>
        <v>25000</v>
      </c>
      <c r="K520" s="341">
        <f t="shared" si="161"/>
        <v>25000</v>
      </c>
      <c r="L520" s="341">
        <f t="shared" si="162"/>
        <v>25000</v>
      </c>
      <c r="M520" s="341">
        <f t="shared" si="163"/>
        <v>25000</v>
      </c>
      <c r="N520" s="10" t="s">
        <v>44</v>
      </c>
      <c r="O520" s="372">
        <v>12</v>
      </c>
      <c r="P520" s="372">
        <v>2</v>
      </c>
      <c r="Q520" s="372">
        <v>2</v>
      </c>
      <c r="R520" s="372">
        <v>3</v>
      </c>
      <c r="S520" s="372">
        <v>1</v>
      </c>
      <c r="T520" s="372">
        <v>1</v>
      </c>
    </row>
    <row r="521" spans="2:20" x14ac:dyDescent="0.2">
      <c r="B521" s="566" t="s">
        <v>1342</v>
      </c>
      <c r="C521" s="566"/>
      <c r="D521" s="480">
        <f>SUM(I521:I527)</f>
        <v>92800</v>
      </c>
      <c r="E521" s="18" t="s">
        <v>646</v>
      </c>
      <c r="F521" s="17" t="s">
        <v>166</v>
      </c>
      <c r="G521" s="18">
        <v>21</v>
      </c>
      <c r="H521" s="18">
        <v>500</v>
      </c>
      <c r="I521" s="341">
        <f>+G521*H521</f>
        <v>10500</v>
      </c>
      <c r="J521" s="341">
        <f t="shared" si="160"/>
        <v>2625</v>
      </c>
      <c r="K521" s="341">
        <f t="shared" si="161"/>
        <v>2625</v>
      </c>
      <c r="L521" s="341">
        <f t="shared" si="162"/>
        <v>2625</v>
      </c>
      <c r="M521" s="341">
        <f t="shared" si="163"/>
        <v>2625</v>
      </c>
      <c r="N521" s="18" t="s">
        <v>44</v>
      </c>
      <c r="O521" s="36">
        <v>12</v>
      </c>
      <c r="P521" s="36">
        <v>2</v>
      </c>
      <c r="Q521" s="36">
        <v>2</v>
      </c>
      <c r="R521" s="36">
        <v>3</v>
      </c>
      <c r="S521" s="36">
        <v>1</v>
      </c>
      <c r="T521" s="36">
        <v>1</v>
      </c>
    </row>
    <row r="522" spans="2:20" x14ac:dyDescent="0.2">
      <c r="B522" s="566"/>
      <c r="C522" s="566"/>
      <c r="D522" s="480"/>
      <c r="E522" s="18" t="s">
        <v>647</v>
      </c>
      <c r="F522" s="17" t="s">
        <v>180</v>
      </c>
      <c r="G522" s="61">
        <v>3</v>
      </c>
      <c r="H522" s="18">
        <v>10000</v>
      </c>
      <c r="I522" s="341">
        <f>G522*H522</f>
        <v>30000</v>
      </c>
      <c r="J522" s="341"/>
      <c r="K522" s="341"/>
      <c r="L522" s="341"/>
      <c r="M522" s="341"/>
      <c r="N522" s="18" t="s">
        <v>44</v>
      </c>
      <c r="O522" s="18">
        <v>12</v>
      </c>
      <c r="P522" s="18">
        <v>2</v>
      </c>
      <c r="Q522" s="18">
        <v>2</v>
      </c>
      <c r="R522" s="18">
        <v>5</v>
      </c>
      <c r="S522" s="18">
        <v>8</v>
      </c>
      <c r="T522" s="18">
        <v>1</v>
      </c>
    </row>
    <row r="523" spans="2:20" x14ac:dyDescent="0.2">
      <c r="B523" s="566"/>
      <c r="C523" s="566"/>
      <c r="D523" s="480"/>
      <c r="E523" s="18" t="s">
        <v>648</v>
      </c>
      <c r="F523" s="17" t="s">
        <v>182</v>
      </c>
      <c r="G523" s="61">
        <f t="shared" ref="G523" si="165">30*3</f>
        <v>90</v>
      </c>
      <c r="H523" s="18">
        <v>70</v>
      </c>
      <c r="I523" s="341">
        <f>G523*H523</f>
        <v>6300</v>
      </c>
      <c r="J523" s="341"/>
      <c r="K523" s="341"/>
      <c r="L523" s="341"/>
      <c r="M523" s="341"/>
      <c r="N523" s="18" t="s">
        <v>44</v>
      </c>
      <c r="O523" s="18">
        <v>12</v>
      </c>
      <c r="P523" s="18">
        <v>2</v>
      </c>
      <c r="Q523" s="18">
        <v>2</v>
      </c>
      <c r="R523" s="18">
        <v>5</v>
      </c>
      <c r="S523" s="18">
        <v>8</v>
      </c>
      <c r="T523" s="18">
        <v>1</v>
      </c>
    </row>
    <row r="524" spans="2:20" x14ac:dyDescent="0.2">
      <c r="B524" s="566"/>
      <c r="C524" s="566"/>
      <c r="D524" s="480"/>
      <c r="E524" s="18" t="s">
        <v>649</v>
      </c>
      <c r="F524" s="17" t="s">
        <v>184</v>
      </c>
      <c r="G524" s="18">
        <v>10</v>
      </c>
      <c r="H524" s="18">
        <v>350</v>
      </c>
      <c r="I524" s="341">
        <f>G524*H524</f>
        <v>3500</v>
      </c>
      <c r="J524" s="341"/>
      <c r="K524" s="341"/>
      <c r="L524" s="341"/>
      <c r="M524" s="341"/>
      <c r="N524" s="18" t="s">
        <v>44</v>
      </c>
      <c r="O524" s="84">
        <v>12</v>
      </c>
      <c r="P524" s="84">
        <v>2</v>
      </c>
      <c r="Q524" s="84">
        <v>2</v>
      </c>
      <c r="R524" s="84">
        <v>5</v>
      </c>
      <c r="S524" s="84">
        <v>8</v>
      </c>
      <c r="T524" s="84">
        <v>1</v>
      </c>
    </row>
    <row r="525" spans="2:20" x14ac:dyDescent="0.2">
      <c r="B525" s="566"/>
      <c r="C525" s="566"/>
      <c r="D525" s="480"/>
      <c r="E525" s="18" t="s">
        <v>650</v>
      </c>
      <c r="F525" s="17" t="s">
        <v>186</v>
      </c>
      <c r="G525" s="18">
        <v>50</v>
      </c>
      <c r="H525" s="341">
        <v>250</v>
      </c>
      <c r="I525" s="341">
        <f t="shared" ref="I525:I527" si="166">+G525*H525</f>
        <v>12500</v>
      </c>
      <c r="J525" s="341"/>
      <c r="K525" s="341"/>
      <c r="L525" s="341"/>
      <c r="M525" s="341"/>
      <c r="N525" s="18" t="s">
        <v>44</v>
      </c>
      <c r="O525" s="36">
        <v>12</v>
      </c>
      <c r="P525" s="36">
        <v>2</v>
      </c>
      <c r="Q525" s="36">
        <v>3</v>
      </c>
      <c r="R525" s="36">
        <v>1</v>
      </c>
      <c r="S525" s="36">
        <v>1</v>
      </c>
      <c r="T525" s="36">
        <v>1</v>
      </c>
    </row>
    <row r="526" spans="2:20" x14ac:dyDescent="0.2">
      <c r="B526" s="566"/>
      <c r="C526" s="566"/>
      <c r="D526" s="480"/>
      <c r="E526" s="18" t="s">
        <v>651</v>
      </c>
      <c r="F526" s="17" t="s">
        <v>188</v>
      </c>
      <c r="G526" s="18">
        <v>50</v>
      </c>
      <c r="H526" s="341">
        <v>400</v>
      </c>
      <c r="I526" s="341">
        <f t="shared" si="166"/>
        <v>20000</v>
      </c>
      <c r="J526" s="341"/>
      <c r="K526" s="341"/>
      <c r="L526" s="341"/>
      <c r="M526" s="341"/>
      <c r="N526" s="18" t="s">
        <v>44</v>
      </c>
      <c r="O526" s="36">
        <v>12</v>
      </c>
      <c r="P526" s="36">
        <v>2</v>
      </c>
      <c r="Q526" s="36">
        <v>3</v>
      </c>
      <c r="R526" s="36">
        <v>1</v>
      </c>
      <c r="S526" s="36">
        <v>1</v>
      </c>
      <c r="T526" s="36">
        <v>1</v>
      </c>
    </row>
    <row r="527" spans="2:20" x14ac:dyDescent="0.2">
      <c r="B527" s="566"/>
      <c r="C527" s="566"/>
      <c r="D527" s="480"/>
      <c r="E527" s="18" t="s">
        <v>652</v>
      </c>
      <c r="F527" s="17" t="s">
        <v>190</v>
      </c>
      <c r="G527" s="18">
        <v>20</v>
      </c>
      <c r="H527" s="341">
        <v>500</v>
      </c>
      <c r="I527" s="341">
        <f t="shared" si="166"/>
        <v>10000</v>
      </c>
      <c r="J527" s="341">
        <f t="shared" si="160"/>
        <v>2500</v>
      </c>
      <c r="K527" s="341">
        <f t="shared" si="161"/>
        <v>2500</v>
      </c>
      <c r="L527" s="341">
        <f t="shared" si="162"/>
        <v>2500</v>
      </c>
      <c r="M527" s="341">
        <f t="shared" si="163"/>
        <v>2500</v>
      </c>
      <c r="N527" s="18" t="s">
        <v>44</v>
      </c>
      <c r="O527" s="36">
        <v>12</v>
      </c>
      <c r="P527" s="36">
        <v>2</v>
      </c>
      <c r="Q527" s="36">
        <v>3</v>
      </c>
      <c r="R527" s="36">
        <v>1</v>
      </c>
      <c r="S527" s="36">
        <v>1</v>
      </c>
      <c r="T527" s="36">
        <v>1</v>
      </c>
    </row>
    <row r="528" spans="2:20" x14ac:dyDescent="0.2">
      <c r="B528" s="83"/>
      <c r="C528" s="83"/>
      <c r="D528" s="127">
        <f>SUM(D458:D527)</f>
        <v>1621940</v>
      </c>
      <c r="E528" s="354"/>
      <c r="F528" s="28"/>
      <c r="G528" s="83"/>
      <c r="H528" s="77"/>
      <c r="I528" s="28">
        <f>SUM(I458:I527)</f>
        <v>1621940</v>
      </c>
      <c r="J528" s="28"/>
      <c r="K528" s="28"/>
      <c r="L528" s="28"/>
      <c r="M528" s="28"/>
      <c r="N528" s="83"/>
      <c r="O528" s="395"/>
      <c r="P528" s="395"/>
      <c r="Q528" s="395"/>
      <c r="R528" s="395"/>
      <c r="S528" s="395"/>
      <c r="T528" s="395"/>
    </row>
    <row r="529" spans="1:21" x14ac:dyDescent="0.2">
      <c r="B529" s="37"/>
      <c r="C529" s="37"/>
      <c r="D529" s="37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</row>
    <row r="530" spans="1:21" x14ac:dyDescent="0.2">
      <c r="B530" s="83"/>
      <c r="C530" s="83"/>
      <c r="D530" s="127"/>
      <c r="E530" s="354"/>
      <c r="F530" s="28"/>
      <c r="G530" s="28"/>
      <c r="H530" s="79"/>
      <c r="I530" s="396"/>
      <c r="J530" s="28"/>
      <c r="K530" s="83"/>
      <c r="L530" s="83"/>
      <c r="M530" s="83"/>
      <c r="N530" s="83"/>
      <c r="O530" s="395"/>
      <c r="P530" s="395"/>
      <c r="Q530" s="395"/>
      <c r="R530" s="395"/>
      <c r="S530" s="395"/>
      <c r="T530" s="395"/>
    </row>
    <row r="531" spans="1:21" ht="15" thickBot="1" x14ac:dyDescent="0.25">
      <c r="B531" s="563" t="s">
        <v>5</v>
      </c>
      <c r="C531" s="564"/>
      <c r="D531" s="564"/>
      <c r="E531" s="105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121"/>
      <c r="Q531" s="121"/>
      <c r="R531" s="121"/>
      <c r="S531" s="121"/>
      <c r="T531" s="121"/>
    </row>
    <row r="532" spans="1:21" ht="15.75" thickTop="1" thickBot="1" x14ac:dyDescent="0.25">
      <c r="B532" s="516" t="s">
        <v>6</v>
      </c>
      <c r="C532" s="556" t="s">
        <v>7</v>
      </c>
      <c r="D532" s="556"/>
      <c r="E532" s="557"/>
      <c r="F532" s="552" t="s">
        <v>8</v>
      </c>
      <c r="G532" s="552" t="s">
        <v>9</v>
      </c>
      <c r="H532" s="552" t="s">
        <v>10</v>
      </c>
      <c r="I532" s="552" t="s">
        <v>11</v>
      </c>
      <c r="J532" s="529" t="s">
        <v>12</v>
      </c>
      <c r="K532" s="530"/>
      <c r="L532" s="530"/>
      <c r="M532" s="531"/>
      <c r="N532" s="545" t="s">
        <v>13</v>
      </c>
      <c r="O532" s="555" t="s">
        <v>14</v>
      </c>
      <c r="P532" s="556"/>
      <c r="Q532" s="556"/>
      <c r="R532" s="556"/>
      <c r="S532" s="556"/>
      <c r="T532" s="557"/>
    </row>
    <row r="533" spans="1:21" ht="15.75" thickTop="1" thickBot="1" x14ac:dyDescent="0.25">
      <c r="B533" s="516"/>
      <c r="C533" s="519"/>
      <c r="D533" s="519"/>
      <c r="E533" s="565"/>
      <c r="F533" s="553"/>
      <c r="G533" s="553"/>
      <c r="H533" s="553"/>
      <c r="I533" s="553"/>
      <c r="J533" s="106" t="s">
        <v>15</v>
      </c>
      <c r="K533" s="106" t="s">
        <v>16</v>
      </c>
      <c r="L533" s="106" t="s">
        <v>17</v>
      </c>
      <c r="M533" s="106" t="s">
        <v>18</v>
      </c>
      <c r="N533" s="554"/>
      <c r="O533" s="558"/>
      <c r="P533" s="559"/>
      <c r="Q533" s="559"/>
      <c r="R533" s="559"/>
      <c r="S533" s="559"/>
      <c r="T533" s="560"/>
    </row>
    <row r="534" spans="1:21" ht="69.75" customHeight="1" thickTop="1" x14ac:dyDescent="0.2">
      <c r="A534" s="414"/>
      <c r="B534" s="413" t="s">
        <v>653</v>
      </c>
      <c r="C534" s="561" t="s">
        <v>654</v>
      </c>
      <c r="D534" s="561"/>
      <c r="E534" s="562"/>
      <c r="F534" s="345" t="s">
        <v>655</v>
      </c>
      <c r="G534" s="451" t="s">
        <v>656</v>
      </c>
      <c r="H534" s="115"/>
      <c r="I534" s="115"/>
      <c r="J534" s="116"/>
      <c r="K534" s="116"/>
      <c r="L534" s="116"/>
      <c r="M534" s="116"/>
      <c r="N534" s="117">
        <f>SUMPRODUCT(D539:D541)</f>
        <v>110000</v>
      </c>
      <c r="O534" s="524" t="s">
        <v>570</v>
      </c>
      <c r="P534" s="524"/>
      <c r="Q534" s="524"/>
      <c r="R534" s="524"/>
      <c r="S534" s="524"/>
      <c r="T534" s="524"/>
    </row>
    <row r="535" spans="1:21" x14ac:dyDescent="0.2">
      <c r="B535" s="412"/>
      <c r="C535" s="37"/>
      <c r="D535" s="37"/>
      <c r="E535" s="41"/>
      <c r="F535" s="41"/>
      <c r="G535" s="41"/>
      <c r="H535" s="41" t="s">
        <v>1</v>
      </c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</row>
    <row r="536" spans="1:21" ht="15" thickBot="1" x14ac:dyDescent="0.25">
      <c r="B536" s="543" t="s">
        <v>23</v>
      </c>
      <c r="C536" s="543"/>
      <c r="D536" s="543"/>
      <c r="E536" s="11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</row>
    <row r="537" spans="1:21" ht="15.75" thickTop="1" thickBot="1" x14ac:dyDescent="0.25">
      <c r="B537" s="544" t="s">
        <v>24</v>
      </c>
      <c r="C537" s="544"/>
      <c r="D537" s="546" t="s">
        <v>25</v>
      </c>
      <c r="E537" s="351"/>
      <c r="F537" s="548"/>
      <c r="G537" s="548"/>
      <c r="H537" s="548"/>
      <c r="I537" s="549"/>
      <c r="J537" s="529" t="s">
        <v>27</v>
      </c>
      <c r="K537" s="530"/>
      <c r="L537" s="530"/>
      <c r="M537" s="530"/>
      <c r="N537" s="550" t="s">
        <v>28</v>
      </c>
      <c r="O537" s="529" t="s">
        <v>29</v>
      </c>
      <c r="P537" s="530"/>
      <c r="Q537" s="530"/>
      <c r="R537" s="530"/>
      <c r="S537" s="530"/>
      <c r="T537" s="531"/>
    </row>
    <row r="538" spans="1:21" ht="42.75" thickTop="1" thickBot="1" x14ac:dyDescent="0.25">
      <c r="B538" s="545"/>
      <c r="C538" s="545"/>
      <c r="D538" s="547"/>
      <c r="E538" s="349"/>
      <c r="F538" s="106"/>
      <c r="G538" s="106" t="s">
        <v>31</v>
      </c>
      <c r="H538" s="106" t="s">
        <v>32</v>
      </c>
      <c r="I538" s="106" t="s">
        <v>33</v>
      </c>
      <c r="J538" s="106" t="s">
        <v>15</v>
      </c>
      <c r="K538" s="106" t="s">
        <v>16</v>
      </c>
      <c r="L538" s="106" t="s">
        <v>17</v>
      </c>
      <c r="M538" s="106" t="s">
        <v>18</v>
      </c>
      <c r="N538" s="551"/>
      <c r="O538" s="112" t="s">
        <v>34</v>
      </c>
      <c r="P538" s="112" t="s">
        <v>35</v>
      </c>
      <c r="Q538" s="112" t="s">
        <v>36</v>
      </c>
      <c r="R538" s="112" t="s">
        <v>37</v>
      </c>
      <c r="S538" s="112" t="s">
        <v>38</v>
      </c>
      <c r="T538" s="112" t="s">
        <v>39</v>
      </c>
    </row>
    <row r="539" spans="1:21" ht="52.5" customHeight="1" thickTop="1" thickBot="1" x14ac:dyDescent="0.25">
      <c r="B539" s="532" t="s">
        <v>657</v>
      </c>
      <c r="C539" s="533"/>
      <c r="D539" s="416">
        <f>SUMPRODUCT(I539)</f>
        <v>105000</v>
      </c>
      <c r="E539" s="418" t="s">
        <v>658</v>
      </c>
      <c r="F539" s="419" t="s">
        <v>659</v>
      </c>
      <c r="G539" s="419">
        <v>3</v>
      </c>
      <c r="H539" s="341">
        <v>35000</v>
      </c>
      <c r="I539" s="341">
        <f>G539*H539</f>
        <v>105000</v>
      </c>
      <c r="J539" s="341"/>
      <c r="K539" s="341">
        <f>I539</f>
        <v>105000</v>
      </c>
      <c r="L539" s="341"/>
      <c r="M539" s="341"/>
      <c r="N539" s="424" t="s">
        <v>44</v>
      </c>
      <c r="O539" s="370">
        <v>12</v>
      </c>
      <c r="P539" s="370">
        <v>2</v>
      </c>
      <c r="Q539" s="370">
        <v>6</v>
      </c>
      <c r="R539" s="370">
        <v>1</v>
      </c>
      <c r="S539" s="370">
        <v>3</v>
      </c>
      <c r="T539" s="370">
        <v>1</v>
      </c>
    </row>
    <row r="540" spans="1:21" ht="61.5" customHeight="1" thickTop="1" thickBot="1" x14ac:dyDescent="0.25">
      <c r="B540" s="534"/>
      <c r="C540" s="535"/>
      <c r="D540" s="417">
        <f>SUMPRODUCT(I540)</f>
        <v>5000</v>
      </c>
      <c r="E540" s="422" t="s">
        <v>660</v>
      </c>
      <c r="F540" s="420" t="s">
        <v>661</v>
      </c>
      <c r="G540" s="421">
        <v>10</v>
      </c>
      <c r="H540" s="365">
        <v>500</v>
      </c>
      <c r="I540" s="341">
        <f>G540*H540</f>
        <v>5000</v>
      </c>
      <c r="J540" s="341"/>
      <c r="K540" s="341">
        <f t="shared" ref="K540:K541" si="167">I540</f>
        <v>5000</v>
      </c>
      <c r="L540" s="341"/>
      <c r="M540" s="341"/>
      <c r="N540" s="426" t="s">
        <v>44</v>
      </c>
      <c r="O540" s="370">
        <v>12</v>
      </c>
      <c r="P540" s="370">
        <v>2</v>
      </c>
      <c r="Q540" s="370">
        <v>6</v>
      </c>
      <c r="R540" s="370">
        <v>1</v>
      </c>
      <c r="S540" s="370">
        <v>3</v>
      </c>
      <c r="T540" s="370">
        <v>1</v>
      </c>
    </row>
    <row r="541" spans="1:21" ht="54" customHeight="1" thickTop="1" x14ac:dyDescent="0.2">
      <c r="B541" s="536"/>
      <c r="C541" s="537"/>
      <c r="D541" s="415">
        <f>SUMPRODUCT(I541)</f>
        <v>0</v>
      </c>
      <c r="E541" s="423" t="s">
        <v>662</v>
      </c>
      <c r="F541" s="336" t="s">
        <v>663</v>
      </c>
      <c r="G541" s="329">
        <v>0</v>
      </c>
      <c r="H541" s="365">
        <v>60000</v>
      </c>
      <c r="I541" s="341">
        <f>+G541*H541</f>
        <v>0</v>
      </c>
      <c r="J541" s="341"/>
      <c r="K541" s="341">
        <f t="shared" si="167"/>
        <v>0</v>
      </c>
      <c r="L541" s="341"/>
      <c r="M541" s="341"/>
      <c r="N541" s="425" t="s">
        <v>44</v>
      </c>
      <c r="O541" s="370">
        <v>12</v>
      </c>
      <c r="P541" s="370">
        <v>2</v>
      </c>
      <c r="Q541" s="370">
        <v>6</v>
      </c>
      <c r="R541" s="370">
        <v>1</v>
      </c>
      <c r="S541" s="370">
        <v>3</v>
      </c>
      <c r="T541" s="370">
        <v>1</v>
      </c>
    </row>
    <row r="542" spans="1:21" x14ac:dyDescent="0.2">
      <c r="B542" s="37"/>
      <c r="C542" s="37"/>
      <c r="D542" s="99">
        <f>SUMPRODUCT(D539:D541)</f>
        <v>110000</v>
      </c>
      <c r="E542" s="41"/>
      <c r="F542" s="41"/>
      <c r="G542" s="41"/>
      <c r="H542" s="41"/>
      <c r="I542" s="98">
        <f>SUM(I539:I541)</f>
        <v>110000</v>
      </c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</row>
    <row r="543" spans="1:21" x14ac:dyDescent="0.2">
      <c r="B543" s="37"/>
      <c r="C543" s="37"/>
      <c r="D543" s="37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</row>
    <row r="544" spans="1:21" s="444" customFormat="1" ht="21.75" customHeight="1" x14ac:dyDescent="0.25">
      <c r="A544" s="442"/>
      <c r="B544" s="443" t="s">
        <v>664</v>
      </c>
      <c r="E544" s="445"/>
      <c r="F544" s="445"/>
      <c r="G544" s="445"/>
      <c r="H544" s="445"/>
      <c r="I544" s="445"/>
      <c r="J544" s="446"/>
      <c r="K544" s="447"/>
      <c r="L544" s="448" t="s">
        <v>665</v>
      </c>
      <c r="M544" s="449">
        <f>N549+N595</f>
        <v>3968245</v>
      </c>
      <c r="N544" s="446"/>
      <c r="O544" s="445"/>
      <c r="P544" s="445"/>
      <c r="Q544" s="445"/>
      <c r="R544" s="445"/>
      <c r="S544" s="445"/>
      <c r="T544" s="445"/>
      <c r="U544" s="450"/>
    </row>
    <row r="545" spans="2:21" ht="15" x14ac:dyDescent="0.25">
      <c r="B545" s="37"/>
      <c r="C545" s="37"/>
      <c r="D545" s="37"/>
      <c r="E545" s="41"/>
      <c r="F545" s="41"/>
      <c r="G545" s="41"/>
      <c r="H545" s="41"/>
      <c r="I545" s="41"/>
      <c r="J545" s="41"/>
      <c r="K545" s="41"/>
      <c r="L545" s="398"/>
      <c r="M545" s="399"/>
      <c r="N545" s="400"/>
      <c r="O545" s="41"/>
      <c r="P545" s="41"/>
      <c r="Q545" s="41"/>
      <c r="R545" s="41"/>
      <c r="S545" s="41"/>
      <c r="T545" s="41"/>
      <c r="U545" s="397"/>
    </row>
    <row r="546" spans="2:21" ht="15.75" thickBot="1" x14ac:dyDescent="0.3">
      <c r="B546" s="538" t="s">
        <v>5</v>
      </c>
      <c r="C546" s="538"/>
      <c r="D546" s="51"/>
      <c r="E546" s="51"/>
      <c r="F546" s="51"/>
      <c r="G546" s="51"/>
      <c r="H546" s="51"/>
      <c r="I546" s="52"/>
      <c r="J546" s="51"/>
      <c r="K546" s="51"/>
      <c r="L546" s="51"/>
      <c r="M546" s="118"/>
      <c r="N546" s="51"/>
      <c r="O546" s="51"/>
      <c r="P546" s="121"/>
      <c r="Q546" s="121"/>
      <c r="R546" s="121"/>
      <c r="S546" s="121"/>
      <c r="T546" s="121"/>
      <c r="U546" s="397"/>
    </row>
    <row r="547" spans="2:21" ht="16.5" thickTop="1" thickBot="1" x14ac:dyDescent="0.3">
      <c r="B547" s="516" t="s">
        <v>6</v>
      </c>
      <c r="C547" s="539" t="s">
        <v>7</v>
      </c>
      <c r="D547" s="539"/>
      <c r="E547" s="540"/>
      <c r="F547" s="508" t="s">
        <v>8</v>
      </c>
      <c r="G547" s="508" t="s">
        <v>9</v>
      </c>
      <c r="H547" s="508" t="s">
        <v>10</v>
      </c>
      <c r="I547" s="514" t="s">
        <v>11</v>
      </c>
      <c r="J547" s="508" t="s">
        <v>12</v>
      </c>
      <c r="K547" s="508"/>
      <c r="L547" s="508"/>
      <c r="M547" s="508"/>
      <c r="N547" s="507" t="s">
        <v>13</v>
      </c>
      <c r="O547" s="507" t="s">
        <v>14</v>
      </c>
      <c r="P547" s="507"/>
      <c r="Q547" s="507"/>
      <c r="R547" s="507"/>
      <c r="S547" s="507"/>
      <c r="T547" s="507"/>
      <c r="U547" s="397"/>
    </row>
    <row r="548" spans="2:21" ht="15.75" thickTop="1" thickBot="1" x14ac:dyDescent="0.25">
      <c r="B548" s="516"/>
      <c r="C548" s="541"/>
      <c r="D548" s="541"/>
      <c r="E548" s="542"/>
      <c r="F548" s="508"/>
      <c r="G548" s="508"/>
      <c r="H548" s="508"/>
      <c r="I548" s="514"/>
      <c r="J548" s="66" t="s">
        <v>15</v>
      </c>
      <c r="K548" s="66" t="s">
        <v>16</v>
      </c>
      <c r="L548" s="66" t="s">
        <v>17</v>
      </c>
      <c r="M548" s="66" t="s">
        <v>18</v>
      </c>
      <c r="N548" s="507"/>
      <c r="O548" s="507"/>
      <c r="P548" s="507"/>
      <c r="Q548" s="507"/>
      <c r="R548" s="507"/>
      <c r="S548" s="507"/>
      <c r="T548" s="507"/>
    </row>
    <row r="549" spans="2:21" ht="63.75" customHeight="1" thickTop="1" thickBot="1" x14ac:dyDescent="0.25">
      <c r="B549" s="119" t="s">
        <v>666</v>
      </c>
      <c r="C549" s="521" t="s">
        <v>667</v>
      </c>
      <c r="D549" s="522"/>
      <c r="E549" s="523"/>
      <c r="F549" s="350"/>
      <c r="G549" s="350"/>
      <c r="H549" s="92"/>
      <c r="I549" s="401"/>
      <c r="J549" s="402"/>
      <c r="K549" s="126"/>
      <c r="L549" s="126"/>
      <c r="M549" s="350"/>
      <c r="N549" s="117">
        <f>SUMPRODUCT(D554:D589)</f>
        <v>409700</v>
      </c>
      <c r="O549" s="524" t="s">
        <v>668</v>
      </c>
      <c r="P549" s="524"/>
      <c r="Q549" s="524"/>
      <c r="R549" s="524"/>
      <c r="S549" s="524"/>
      <c r="T549" s="524"/>
    </row>
    <row r="550" spans="2:21" ht="15" thickTop="1" x14ac:dyDescent="0.2">
      <c r="B550" s="120"/>
      <c r="C550" s="37"/>
      <c r="D550" s="121" t="s">
        <v>1</v>
      </c>
      <c r="E550" s="121"/>
      <c r="F550" s="121" t="s">
        <v>1</v>
      </c>
      <c r="G550" s="121"/>
      <c r="H550" s="121"/>
      <c r="I550" s="403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</row>
    <row r="551" spans="2:21" ht="15" thickBot="1" x14ac:dyDescent="0.25">
      <c r="B551" s="506" t="s">
        <v>23</v>
      </c>
      <c r="C551" s="506"/>
      <c r="D551" s="51"/>
      <c r="E551" s="51"/>
      <c r="F551" s="51"/>
      <c r="G551" s="51"/>
      <c r="H551" s="51"/>
      <c r="I551" s="52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</row>
    <row r="552" spans="2:21" ht="15.75" thickTop="1" thickBot="1" x14ac:dyDescent="0.25">
      <c r="B552" s="507" t="s">
        <v>24</v>
      </c>
      <c r="C552" s="507"/>
      <c r="D552" s="508" t="s">
        <v>25</v>
      </c>
      <c r="E552" s="525"/>
      <c r="F552" s="508" t="s">
        <v>26</v>
      </c>
      <c r="G552" s="508"/>
      <c r="H552" s="508"/>
      <c r="I552" s="508"/>
      <c r="J552" s="508" t="s">
        <v>27</v>
      </c>
      <c r="K552" s="508"/>
      <c r="L552" s="508"/>
      <c r="M552" s="508"/>
      <c r="N552" s="507" t="s">
        <v>28</v>
      </c>
      <c r="O552" s="508" t="s">
        <v>29</v>
      </c>
      <c r="P552" s="508"/>
      <c r="Q552" s="508"/>
      <c r="R552" s="508"/>
      <c r="S552" s="508"/>
      <c r="T552" s="508"/>
    </row>
    <row r="553" spans="2:21" ht="42.75" thickTop="1" thickBot="1" x14ac:dyDescent="0.25">
      <c r="B553" s="507"/>
      <c r="C553" s="507"/>
      <c r="D553" s="508"/>
      <c r="E553" s="526"/>
      <c r="F553" s="66" t="s">
        <v>30</v>
      </c>
      <c r="G553" s="66" t="s">
        <v>31</v>
      </c>
      <c r="H553" s="66" t="s">
        <v>32</v>
      </c>
      <c r="I553" s="44" t="s">
        <v>33</v>
      </c>
      <c r="J553" s="44" t="s">
        <v>15</v>
      </c>
      <c r="K553" s="66" t="s">
        <v>16</v>
      </c>
      <c r="L553" s="66" t="s">
        <v>17</v>
      </c>
      <c r="M553" s="66" t="s">
        <v>18</v>
      </c>
      <c r="N553" s="507"/>
      <c r="O553" s="55" t="s">
        <v>34</v>
      </c>
      <c r="P553" s="55" t="s">
        <v>35</v>
      </c>
      <c r="Q553" s="55" t="s">
        <v>36</v>
      </c>
      <c r="R553" s="55" t="s">
        <v>37</v>
      </c>
      <c r="S553" s="55" t="s">
        <v>38</v>
      </c>
      <c r="T553" s="55" t="s">
        <v>39</v>
      </c>
    </row>
    <row r="554" spans="2:21" ht="15.75" customHeight="1" thickTop="1" x14ac:dyDescent="0.2">
      <c r="B554" s="489" t="s">
        <v>669</v>
      </c>
      <c r="C554" s="512"/>
      <c r="D554" s="513">
        <f>SUMPRODUCT(I554:I560)</f>
        <v>5120</v>
      </c>
      <c r="E554" s="352" t="s">
        <v>670</v>
      </c>
      <c r="F554" s="17" t="s">
        <v>131</v>
      </c>
      <c r="G554" s="18">
        <v>15</v>
      </c>
      <c r="H554" s="341">
        <v>40</v>
      </c>
      <c r="I554" s="341">
        <f t="shared" ref="I554:I562" si="168">+G554*H554</f>
        <v>600</v>
      </c>
      <c r="J554" s="341">
        <f t="shared" ref="J554:J560" si="169">+I554/4</f>
        <v>150</v>
      </c>
      <c r="K554" s="341">
        <f t="shared" ref="K554:K560" si="170">+I554/4</f>
        <v>150</v>
      </c>
      <c r="L554" s="341">
        <f t="shared" ref="L554:L560" si="171">+I554/4</f>
        <v>150</v>
      </c>
      <c r="M554" s="341">
        <f t="shared" ref="M554:M560" si="172">+I554/4</f>
        <v>150</v>
      </c>
      <c r="N554" s="18" t="s">
        <v>44</v>
      </c>
      <c r="O554" s="36">
        <v>12</v>
      </c>
      <c r="P554" s="36">
        <v>2</v>
      </c>
      <c r="Q554" s="36">
        <v>3</v>
      </c>
      <c r="R554" s="36">
        <v>9</v>
      </c>
      <c r="S554" s="36">
        <v>2</v>
      </c>
      <c r="T554" s="36">
        <v>1</v>
      </c>
    </row>
    <row r="555" spans="2:21" x14ac:dyDescent="0.2">
      <c r="B555" s="466"/>
      <c r="C555" s="495"/>
      <c r="D555" s="513"/>
      <c r="E555" s="352" t="s">
        <v>671</v>
      </c>
      <c r="F555" s="18" t="s">
        <v>173</v>
      </c>
      <c r="G555" s="18">
        <v>15</v>
      </c>
      <c r="H555" s="341">
        <v>8</v>
      </c>
      <c r="I555" s="341">
        <f>G555*H555</f>
        <v>120</v>
      </c>
      <c r="J555" s="341">
        <f t="shared" si="169"/>
        <v>30</v>
      </c>
      <c r="K555" s="341">
        <f t="shared" si="170"/>
        <v>30</v>
      </c>
      <c r="L555" s="341">
        <f t="shared" si="171"/>
        <v>30</v>
      </c>
      <c r="M555" s="341">
        <f t="shared" si="172"/>
        <v>30</v>
      </c>
      <c r="N555" s="18" t="s">
        <v>44</v>
      </c>
      <c r="O555" s="18">
        <v>12</v>
      </c>
      <c r="P555" s="18">
        <v>2</v>
      </c>
      <c r="Q555" s="18">
        <v>3</v>
      </c>
      <c r="R555" s="18">
        <v>9</v>
      </c>
      <c r="S555" s="18">
        <v>2</v>
      </c>
      <c r="T555" s="18">
        <v>1</v>
      </c>
    </row>
    <row r="556" spans="2:21" x14ac:dyDescent="0.2">
      <c r="B556" s="466"/>
      <c r="C556" s="495"/>
      <c r="D556" s="513"/>
      <c r="E556" s="352" t="s">
        <v>672</v>
      </c>
      <c r="F556" s="18" t="s">
        <v>219</v>
      </c>
      <c r="G556" s="18">
        <v>5</v>
      </c>
      <c r="H556" s="341">
        <v>600</v>
      </c>
      <c r="I556" s="341">
        <f t="shared" si="168"/>
        <v>3000</v>
      </c>
      <c r="J556" s="341">
        <f t="shared" si="169"/>
        <v>750</v>
      </c>
      <c r="K556" s="341">
        <f t="shared" si="170"/>
        <v>750</v>
      </c>
      <c r="L556" s="341">
        <f t="shared" si="171"/>
        <v>750</v>
      </c>
      <c r="M556" s="341">
        <f t="shared" si="172"/>
        <v>750</v>
      </c>
      <c r="N556" s="18" t="s">
        <v>44</v>
      </c>
      <c r="O556" s="18">
        <v>12</v>
      </c>
      <c r="P556" s="18">
        <v>2</v>
      </c>
      <c r="Q556" s="18">
        <v>3</v>
      </c>
      <c r="R556" s="18">
        <v>3</v>
      </c>
      <c r="S556" s="18">
        <v>1</v>
      </c>
      <c r="T556" s="18">
        <v>1</v>
      </c>
    </row>
    <row r="557" spans="2:21" ht="25.5" x14ac:dyDescent="0.2">
      <c r="B557" s="466"/>
      <c r="C557" s="495"/>
      <c r="D557" s="513"/>
      <c r="E557" s="352" t="s">
        <v>673</v>
      </c>
      <c r="F557" s="17" t="s">
        <v>133</v>
      </c>
      <c r="G557" s="18">
        <v>5</v>
      </c>
      <c r="H557" s="341">
        <v>225</v>
      </c>
      <c r="I557" s="341">
        <f t="shared" si="168"/>
        <v>1125</v>
      </c>
      <c r="J557" s="341">
        <f t="shared" si="169"/>
        <v>281.25</v>
      </c>
      <c r="K557" s="341">
        <f t="shared" si="170"/>
        <v>281.25</v>
      </c>
      <c r="L557" s="341">
        <f t="shared" si="171"/>
        <v>281.25</v>
      </c>
      <c r="M557" s="341">
        <f t="shared" si="172"/>
        <v>281.25</v>
      </c>
      <c r="N557" s="18" t="s">
        <v>44</v>
      </c>
      <c r="O557" s="18">
        <v>12</v>
      </c>
      <c r="P557" s="18">
        <v>2</v>
      </c>
      <c r="Q557" s="18">
        <v>3</v>
      </c>
      <c r="R557" s="18">
        <v>3</v>
      </c>
      <c r="S557" s="18">
        <v>1</v>
      </c>
      <c r="T557" s="18">
        <v>1</v>
      </c>
    </row>
    <row r="558" spans="2:21" x14ac:dyDescent="0.2">
      <c r="B558" s="466"/>
      <c r="C558" s="495"/>
      <c r="D558" s="513"/>
      <c r="E558" s="352" t="s">
        <v>674</v>
      </c>
      <c r="F558" s="17" t="s">
        <v>210</v>
      </c>
      <c r="G558" s="18">
        <v>5</v>
      </c>
      <c r="H558" s="341">
        <v>5</v>
      </c>
      <c r="I558" s="341">
        <f t="shared" si="168"/>
        <v>25</v>
      </c>
      <c r="J558" s="341">
        <f t="shared" si="169"/>
        <v>6.25</v>
      </c>
      <c r="K558" s="341">
        <f t="shared" si="170"/>
        <v>6.25</v>
      </c>
      <c r="L558" s="341">
        <f t="shared" si="171"/>
        <v>6.25</v>
      </c>
      <c r="M558" s="341">
        <f t="shared" si="172"/>
        <v>6.25</v>
      </c>
      <c r="N558" s="18" t="s">
        <v>44</v>
      </c>
      <c r="O558" s="18">
        <v>12</v>
      </c>
      <c r="P558" s="18">
        <v>2</v>
      </c>
      <c r="Q558" s="18">
        <v>3</v>
      </c>
      <c r="R558" s="18">
        <v>9</v>
      </c>
      <c r="S558" s="18">
        <v>2</v>
      </c>
      <c r="T558" s="18">
        <v>1</v>
      </c>
    </row>
    <row r="559" spans="2:21" x14ac:dyDescent="0.2">
      <c r="B559" s="466"/>
      <c r="C559" s="495"/>
      <c r="D559" s="513"/>
      <c r="E559" s="352" t="s">
        <v>675</v>
      </c>
      <c r="F559" s="18" t="s">
        <v>128</v>
      </c>
      <c r="G559" s="20">
        <v>100</v>
      </c>
      <c r="H559" s="341">
        <v>0</v>
      </c>
      <c r="I559" s="341">
        <f t="shared" si="168"/>
        <v>0</v>
      </c>
      <c r="J559" s="341">
        <f t="shared" si="169"/>
        <v>0</v>
      </c>
      <c r="K559" s="341">
        <f t="shared" si="170"/>
        <v>0</v>
      </c>
      <c r="L559" s="341">
        <f t="shared" si="171"/>
        <v>0</v>
      </c>
      <c r="M559" s="341">
        <f t="shared" si="172"/>
        <v>0</v>
      </c>
      <c r="N559" s="18" t="s">
        <v>44</v>
      </c>
      <c r="O559" s="36">
        <v>12</v>
      </c>
      <c r="P559" s="36">
        <v>2</v>
      </c>
      <c r="Q559" s="36">
        <v>2</v>
      </c>
      <c r="R559" s="36">
        <v>2</v>
      </c>
      <c r="S559" s="36">
        <v>2</v>
      </c>
      <c r="T559" s="36">
        <v>1</v>
      </c>
    </row>
    <row r="560" spans="2:21" x14ac:dyDescent="0.2">
      <c r="B560" s="496"/>
      <c r="C560" s="497"/>
      <c r="D560" s="513"/>
      <c r="E560" s="352" t="s">
        <v>676</v>
      </c>
      <c r="F560" s="18" t="s">
        <v>212</v>
      </c>
      <c r="G560" s="20">
        <v>5</v>
      </c>
      <c r="H560" s="341">
        <v>50</v>
      </c>
      <c r="I560" s="341">
        <f t="shared" si="168"/>
        <v>250</v>
      </c>
      <c r="J560" s="341">
        <f t="shared" si="169"/>
        <v>62.5</v>
      </c>
      <c r="K560" s="341">
        <f t="shared" si="170"/>
        <v>62.5</v>
      </c>
      <c r="L560" s="341">
        <f t="shared" si="171"/>
        <v>62.5</v>
      </c>
      <c r="M560" s="341">
        <f t="shared" si="172"/>
        <v>62.5</v>
      </c>
      <c r="N560" s="18" t="s">
        <v>44</v>
      </c>
      <c r="O560" s="18">
        <v>12</v>
      </c>
      <c r="P560" s="18">
        <v>2</v>
      </c>
      <c r="Q560" s="18">
        <v>3</v>
      </c>
      <c r="R560" s="18">
        <v>9</v>
      </c>
      <c r="S560" s="18">
        <v>2</v>
      </c>
      <c r="T560" s="18">
        <v>1</v>
      </c>
    </row>
    <row r="561" spans="2:20" x14ac:dyDescent="0.2">
      <c r="B561" s="473" t="s">
        <v>677</v>
      </c>
      <c r="C561" s="499"/>
      <c r="D561" s="480">
        <f>+SUM(I561:I570)</f>
        <v>179000</v>
      </c>
      <c r="E561" s="341" t="s">
        <v>678</v>
      </c>
      <c r="F561" s="17" t="s">
        <v>195</v>
      </c>
      <c r="G561" s="20">
        <v>100</v>
      </c>
      <c r="H561" s="341">
        <v>250</v>
      </c>
      <c r="I561" s="341">
        <f t="shared" si="168"/>
        <v>25000</v>
      </c>
      <c r="J561" s="341">
        <f>+I561/4</f>
        <v>6250</v>
      </c>
      <c r="K561" s="341">
        <f>+I561/4</f>
        <v>6250</v>
      </c>
      <c r="L561" s="341">
        <f>+I561/4</f>
        <v>6250</v>
      </c>
      <c r="M561" s="341">
        <f>+I561/4</f>
        <v>6250</v>
      </c>
      <c r="N561" s="18" t="s">
        <v>44</v>
      </c>
      <c r="O561" s="18">
        <v>12</v>
      </c>
      <c r="P561" s="18">
        <v>2</v>
      </c>
      <c r="Q561" s="18">
        <v>3</v>
      </c>
      <c r="R561" s="18">
        <v>1</v>
      </c>
      <c r="S561" s="18">
        <v>1</v>
      </c>
      <c r="T561" s="18">
        <v>1</v>
      </c>
    </row>
    <row r="562" spans="2:20" x14ac:dyDescent="0.2">
      <c r="B562" s="475"/>
      <c r="C562" s="501"/>
      <c r="D562" s="480"/>
      <c r="E562" s="341" t="s">
        <v>679</v>
      </c>
      <c r="F562" s="17" t="s">
        <v>190</v>
      </c>
      <c r="G562" s="20">
        <v>100</v>
      </c>
      <c r="H562" s="341">
        <v>500</v>
      </c>
      <c r="I562" s="341">
        <f t="shared" si="168"/>
        <v>50000</v>
      </c>
      <c r="J562" s="341"/>
      <c r="K562" s="341"/>
      <c r="L562" s="341"/>
      <c r="M562" s="341"/>
      <c r="N562" s="18" t="s">
        <v>44</v>
      </c>
      <c r="O562" s="18">
        <v>12</v>
      </c>
      <c r="P562" s="18">
        <v>2</v>
      </c>
      <c r="Q562" s="18">
        <v>3</v>
      </c>
      <c r="R562" s="18">
        <v>1</v>
      </c>
      <c r="S562" s="18">
        <v>1</v>
      </c>
      <c r="T562" s="18">
        <v>1</v>
      </c>
    </row>
    <row r="563" spans="2:20" ht="25.5" x14ac:dyDescent="0.2">
      <c r="B563" s="475"/>
      <c r="C563" s="501"/>
      <c r="D563" s="480"/>
      <c r="E563" s="341" t="s">
        <v>680</v>
      </c>
      <c r="F563" s="17" t="s">
        <v>681</v>
      </c>
      <c r="G563" s="20">
        <f>8*12</f>
        <v>96</v>
      </c>
      <c r="H563" s="341">
        <v>800</v>
      </c>
      <c r="I563" s="341">
        <f>+G563*H563</f>
        <v>76800</v>
      </c>
      <c r="J563" s="341">
        <f>+I563/4</f>
        <v>19200</v>
      </c>
      <c r="K563" s="341">
        <f>+I563/4</f>
        <v>19200</v>
      </c>
      <c r="L563" s="341">
        <f>+I563/4</f>
        <v>19200</v>
      </c>
      <c r="M563" s="341">
        <f>+I563/4</f>
        <v>19200</v>
      </c>
      <c r="N563" s="18" t="s">
        <v>44</v>
      </c>
      <c r="O563" s="18">
        <v>12</v>
      </c>
      <c r="P563" s="18">
        <v>2</v>
      </c>
      <c r="Q563" s="18">
        <v>2</v>
      </c>
      <c r="R563" s="18">
        <v>4</v>
      </c>
      <c r="S563" s="18">
        <v>1</v>
      </c>
      <c r="T563" s="18">
        <v>1</v>
      </c>
    </row>
    <row r="564" spans="2:20" x14ac:dyDescent="0.2">
      <c r="B564" s="475"/>
      <c r="C564" s="501"/>
      <c r="D564" s="480"/>
      <c r="E564" s="341" t="s">
        <v>682</v>
      </c>
      <c r="F564" s="18" t="s">
        <v>131</v>
      </c>
      <c r="G564" s="20">
        <v>100</v>
      </c>
      <c r="H564" s="341">
        <v>40</v>
      </c>
      <c r="I564" s="341">
        <f t="shared" ref="I564:I589" si="173">+G564*H564</f>
        <v>4000</v>
      </c>
      <c r="J564" s="341">
        <f t="shared" ref="J564:J589" si="174">+I564/4</f>
        <v>1000</v>
      </c>
      <c r="K564" s="341">
        <f t="shared" ref="K564:K589" si="175">+I564/4</f>
        <v>1000</v>
      </c>
      <c r="L564" s="341">
        <f t="shared" ref="L564:L589" si="176">+I564/4</f>
        <v>1000</v>
      </c>
      <c r="M564" s="341">
        <f t="shared" ref="M564:M589" si="177">+I564/4</f>
        <v>1000</v>
      </c>
      <c r="N564" s="18" t="s">
        <v>44</v>
      </c>
      <c r="O564" s="36">
        <v>12</v>
      </c>
      <c r="P564" s="36">
        <v>2</v>
      </c>
      <c r="Q564" s="36">
        <v>3</v>
      </c>
      <c r="R564" s="36">
        <v>9</v>
      </c>
      <c r="S564" s="36">
        <v>2</v>
      </c>
      <c r="T564" s="36">
        <v>1</v>
      </c>
    </row>
    <row r="565" spans="2:20" x14ac:dyDescent="0.2">
      <c r="B565" s="475"/>
      <c r="C565" s="501"/>
      <c r="D565" s="480"/>
      <c r="E565" s="341" t="s">
        <v>683</v>
      </c>
      <c r="F565" s="18" t="s">
        <v>173</v>
      </c>
      <c r="G565" s="18">
        <v>100</v>
      </c>
      <c r="H565" s="341">
        <v>8</v>
      </c>
      <c r="I565" s="341">
        <f>G565*H565</f>
        <v>800</v>
      </c>
      <c r="J565" s="341">
        <f t="shared" si="174"/>
        <v>200</v>
      </c>
      <c r="K565" s="341">
        <f t="shared" si="175"/>
        <v>200</v>
      </c>
      <c r="L565" s="341">
        <f t="shared" si="176"/>
        <v>200</v>
      </c>
      <c r="M565" s="341">
        <f t="shared" si="177"/>
        <v>200</v>
      </c>
      <c r="N565" s="18" t="s">
        <v>44</v>
      </c>
      <c r="O565" s="18">
        <v>12</v>
      </c>
      <c r="P565" s="18">
        <v>2</v>
      </c>
      <c r="Q565" s="18">
        <v>3</v>
      </c>
      <c r="R565" s="18">
        <v>9</v>
      </c>
      <c r="S565" s="18">
        <v>2</v>
      </c>
      <c r="T565" s="18">
        <v>1</v>
      </c>
    </row>
    <row r="566" spans="2:20" x14ac:dyDescent="0.2">
      <c r="B566" s="475"/>
      <c r="C566" s="501"/>
      <c r="D566" s="480"/>
      <c r="E566" s="341" t="s">
        <v>684</v>
      </c>
      <c r="F566" s="17" t="s">
        <v>219</v>
      </c>
      <c r="G566" s="18">
        <v>20</v>
      </c>
      <c r="H566" s="341">
        <v>600</v>
      </c>
      <c r="I566" s="341">
        <f t="shared" si="173"/>
        <v>12000</v>
      </c>
      <c r="J566" s="341">
        <f t="shared" si="174"/>
        <v>3000</v>
      </c>
      <c r="K566" s="341">
        <f t="shared" si="175"/>
        <v>3000</v>
      </c>
      <c r="L566" s="341">
        <f t="shared" si="176"/>
        <v>3000</v>
      </c>
      <c r="M566" s="341">
        <f t="shared" si="177"/>
        <v>3000</v>
      </c>
      <c r="N566" s="18" t="s">
        <v>44</v>
      </c>
      <c r="O566" s="18">
        <v>12</v>
      </c>
      <c r="P566" s="18">
        <v>2</v>
      </c>
      <c r="Q566" s="18">
        <v>3</v>
      </c>
      <c r="R566" s="18">
        <v>3</v>
      </c>
      <c r="S566" s="18">
        <v>1</v>
      </c>
      <c r="T566" s="18">
        <v>1</v>
      </c>
    </row>
    <row r="567" spans="2:20" ht="25.5" x14ac:dyDescent="0.2">
      <c r="B567" s="475"/>
      <c r="C567" s="501"/>
      <c r="D567" s="480"/>
      <c r="E567" s="341" t="s">
        <v>685</v>
      </c>
      <c r="F567" s="17" t="s">
        <v>133</v>
      </c>
      <c r="G567" s="18">
        <v>20</v>
      </c>
      <c r="H567" s="341">
        <v>225</v>
      </c>
      <c r="I567" s="341">
        <f t="shared" si="173"/>
        <v>4500</v>
      </c>
      <c r="J567" s="341">
        <f t="shared" si="174"/>
        <v>1125</v>
      </c>
      <c r="K567" s="341">
        <f t="shared" si="175"/>
        <v>1125</v>
      </c>
      <c r="L567" s="341">
        <f t="shared" si="176"/>
        <v>1125</v>
      </c>
      <c r="M567" s="341">
        <f t="shared" si="177"/>
        <v>1125</v>
      </c>
      <c r="N567" s="18" t="s">
        <v>44</v>
      </c>
      <c r="O567" s="18">
        <v>12</v>
      </c>
      <c r="P567" s="18">
        <v>2</v>
      </c>
      <c r="Q567" s="18">
        <v>3</v>
      </c>
      <c r="R567" s="18">
        <v>3</v>
      </c>
      <c r="S567" s="18">
        <v>1</v>
      </c>
      <c r="T567" s="18">
        <v>1</v>
      </c>
    </row>
    <row r="568" spans="2:20" x14ac:dyDescent="0.2">
      <c r="B568" s="475"/>
      <c r="C568" s="501"/>
      <c r="D568" s="480"/>
      <c r="E568" s="341" t="s">
        <v>686</v>
      </c>
      <c r="F568" s="18" t="s">
        <v>624</v>
      </c>
      <c r="G568" s="18">
        <v>216</v>
      </c>
      <c r="H568" s="341">
        <v>25</v>
      </c>
      <c r="I568" s="341">
        <f t="shared" si="173"/>
        <v>5400</v>
      </c>
      <c r="J568" s="341">
        <f t="shared" si="174"/>
        <v>1350</v>
      </c>
      <c r="K568" s="341">
        <f t="shared" si="175"/>
        <v>1350</v>
      </c>
      <c r="L568" s="341">
        <f t="shared" si="176"/>
        <v>1350</v>
      </c>
      <c r="M568" s="341">
        <f t="shared" si="177"/>
        <v>1350</v>
      </c>
      <c r="N568" s="18" t="s">
        <v>44</v>
      </c>
      <c r="O568" s="18">
        <v>12</v>
      </c>
      <c r="P568" s="18">
        <v>2</v>
      </c>
      <c r="Q568" s="18">
        <v>2</v>
      </c>
      <c r="R568" s="18">
        <v>2</v>
      </c>
      <c r="S568" s="18">
        <v>2</v>
      </c>
      <c r="T568" s="18">
        <v>1</v>
      </c>
    </row>
    <row r="569" spans="2:20" x14ac:dyDescent="0.2">
      <c r="B569" s="475"/>
      <c r="C569" s="501"/>
      <c r="D569" s="480"/>
      <c r="E569" s="341" t="s">
        <v>687</v>
      </c>
      <c r="F569" s="18" t="s">
        <v>128</v>
      </c>
      <c r="G569" s="18">
        <v>3500</v>
      </c>
      <c r="H569" s="341">
        <v>0</v>
      </c>
      <c r="I569" s="341">
        <f t="shared" si="173"/>
        <v>0</v>
      </c>
      <c r="J569" s="341">
        <f t="shared" si="174"/>
        <v>0</v>
      </c>
      <c r="K569" s="341">
        <f t="shared" si="175"/>
        <v>0</v>
      </c>
      <c r="L569" s="341">
        <f t="shared" si="176"/>
        <v>0</v>
      </c>
      <c r="M569" s="341">
        <f t="shared" si="177"/>
        <v>0</v>
      </c>
      <c r="N569" s="18" t="s">
        <v>44</v>
      </c>
      <c r="O569" s="36">
        <v>12</v>
      </c>
      <c r="P569" s="36">
        <v>2</v>
      </c>
      <c r="Q569" s="36">
        <v>2</v>
      </c>
      <c r="R569" s="36">
        <v>2</v>
      </c>
      <c r="S569" s="36">
        <v>2</v>
      </c>
      <c r="T569" s="36">
        <v>1</v>
      </c>
    </row>
    <row r="570" spans="2:20" x14ac:dyDescent="0.2">
      <c r="B570" s="502"/>
      <c r="C570" s="503"/>
      <c r="D570" s="480"/>
      <c r="E570" s="341" t="s">
        <v>688</v>
      </c>
      <c r="F570" s="17" t="s">
        <v>212</v>
      </c>
      <c r="G570" s="18">
        <v>10</v>
      </c>
      <c r="H570" s="341">
        <v>50</v>
      </c>
      <c r="I570" s="341">
        <f t="shared" si="173"/>
        <v>500</v>
      </c>
      <c r="J570" s="341">
        <f t="shared" si="174"/>
        <v>125</v>
      </c>
      <c r="K570" s="341">
        <f t="shared" si="175"/>
        <v>125</v>
      </c>
      <c r="L570" s="341">
        <f t="shared" si="176"/>
        <v>125</v>
      </c>
      <c r="M570" s="341">
        <f t="shared" si="177"/>
        <v>125</v>
      </c>
      <c r="N570" s="18" t="s">
        <v>44</v>
      </c>
      <c r="O570" s="18">
        <v>12</v>
      </c>
      <c r="P570" s="18">
        <v>2</v>
      </c>
      <c r="Q570" s="18">
        <v>3</v>
      </c>
      <c r="R570" s="18">
        <v>9</v>
      </c>
      <c r="S570" s="18">
        <v>2</v>
      </c>
      <c r="T570" s="18">
        <v>1</v>
      </c>
    </row>
    <row r="571" spans="2:20" x14ac:dyDescent="0.2">
      <c r="B571" s="527" t="s">
        <v>689</v>
      </c>
      <c r="C571" s="528"/>
      <c r="D571" s="487">
        <f>+SUM(I571:I576)</f>
        <v>86400</v>
      </c>
      <c r="E571" s="339" t="s">
        <v>690</v>
      </c>
      <c r="F571" s="17" t="s">
        <v>50</v>
      </c>
      <c r="G571" s="18">
        <v>30</v>
      </c>
      <c r="H571" s="341">
        <v>2400</v>
      </c>
      <c r="I571" s="341">
        <f t="shared" si="173"/>
        <v>72000</v>
      </c>
      <c r="J571" s="341">
        <f t="shared" si="174"/>
        <v>18000</v>
      </c>
      <c r="K571" s="341">
        <f t="shared" si="175"/>
        <v>18000</v>
      </c>
      <c r="L571" s="341">
        <f t="shared" si="176"/>
        <v>18000</v>
      </c>
      <c r="M571" s="341">
        <f t="shared" si="177"/>
        <v>18000</v>
      </c>
      <c r="N571" s="18" t="s">
        <v>44</v>
      </c>
      <c r="O571" s="18">
        <v>12</v>
      </c>
      <c r="P571" s="18">
        <v>2</v>
      </c>
      <c r="Q571" s="18">
        <v>2</v>
      </c>
      <c r="R571" s="18">
        <v>3</v>
      </c>
      <c r="S571" s="18">
        <v>1</v>
      </c>
      <c r="T571" s="18">
        <v>1</v>
      </c>
    </row>
    <row r="572" spans="2:20" ht="25.5" x14ac:dyDescent="0.2">
      <c r="B572" s="528"/>
      <c r="C572" s="528"/>
      <c r="D572" s="487"/>
      <c r="E572" s="341" t="s">
        <v>691</v>
      </c>
      <c r="F572" s="18" t="s">
        <v>225</v>
      </c>
      <c r="G572" s="18"/>
      <c r="H572" s="341"/>
      <c r="I572" s="341">
        <f>+G572*H572</f>
        <v>0</v>
      </c>
      <c r="J572" s="341">
        <f>+I572/4</f>
        <v>0</v>
      </c>
      <c r="K572" s="341">
        <f>+I572/4</f>
        <v>0</v>
      </c>
      <c r="L572" s="341">
        <f>+I572/4</f>
        <v>0</v>
      </c>
      <c r="M572" s="341">
        <f>+I572/4</f>
        <v>0</v>
      </c>
      <c r="N572" s="18" t="s">
        <v>44</v>
      </c>
      <c r="O572" s="18">
        <v>12</v>
      </c>
      <c r="P572" s="18">
        <v>2</v>
      </c>
      <c r="Q572" s="18">
        <v>2</v>
      </c>
      <c r="R572" s="18">
        <v>4</v>
      </c>
      <c r="S572" s="18">
        <v>1</v>
      </c>
      <c r="T572" s="18">
        <v>1</v>
      </c>
    </row>
    <row r="573" spans="2:20" x14ac:dyDescent="0.2">
      <c r="B573" s="528"/>
      <c r="C573" s="528"/>
      <c r="D573" s="487"/>
      <c r="E573" s="339" t="s">
        <v>692</v>
      </c>
      <c r="F573" s="18" t="s">
        <v>219</v>
      </c>
      <c r="G573" s="18">
        <v>10</v>
      </c>
      <c r="H573" s="341">
        <v>600</v>
      </c>
      <c r="I573" s="341">
        <f t="shared" ref="I573:I575" si="178">+G573*H573</f>
        <v>6000</v>
      </c>
      <c r="J573" s="341">
        <f t="shared" ref="J573:J575" si="179">+I573/4</f>
        <v>1500</v>
      </c>
      <c r="K573" s="341">
        <f t="shared" ref="K573:K575" si="180">+I573/4</f>
        <v>1500</v>
      </c>
      <c r="L573" s="341">
        <f t="shared" ref="L573:L575" si="181">+I573/4</f>
        <v>1500</v>
      </c>
      <c r="M573" s="341">
        <f t="shared" ref="M573:M575" si="182">+I573/4</f>
        <v>1500</v>
      </c>
      <c r="N573" s="18" t="s">
        <v>44</v>
      </c>
      <c r="O573" s="18">
        <v>12</v>
      </c>
      <c r="P573" s="18">
        <v>2</v>
      </c>
      <c r="Q573" s="18">
        <v>3</v>
      </c>
      <c r="R573" s="18">
        <v>3</v>
      </c>
      <c r="S573" s="18">
        <v>1</v>
      </c>
      <c r="T573" s="18">
        <v>1</v>
      </c>
    </row>
    <row r="574" spans="2:20" x14ac:dyDescent="0.2">
      <c r="B574" s="528"/>
      <c r="C574" s="528"/>
      <c r="D574" s="487"/>
      <c r="E574" s="341" t="s">
        <v>693</v>
      </c>
      <c r="F574" s="18" t="s">
        <v>212</v>
      </c>
      <c r="G574" s="18">
        <v>150</v>
      </c>
      <c r="H574" s="341">
        <v>50</v>
      </c>
      <c r="I574" s="341">
        <f t="shared" si="178"/>
        <v>7500</v>
      </c>
      <c r="J574" s="341">
        <f t="shared" si="179"/>
        <v>1875</v>
      </c>
      <c r="K574" s="341">
        <f t="shared" si="180"/>
        <v>1875</v>
      </c>
      <c r="L574" s="341">
        <f t="shared" si="181"/>
        <v>1875</v>
      </c>
      <c r="M574" s="341">
        <f t="shared" si="182"/>
        <v>1875</v>
      </c>
      <c r="N574" s="18" t="s">
        <v>44</v>
      </c>
      <c r="O574" s="36">
        <v>12</v>
      </c>
      <c r="P574" s="36">
        <v>2</v>
      </c>
      <c r="Q574" s="36">
        <v>3</v>
      </c>
      <c r="R574" s="36">
        <v>9</v>
      </c>
      <c r="S574" s="36">
        <v>2</v>
      </c>
      <c r="T574" s="36">
        <v>1</v>
      </c>
    </row>
    <row r="575" spans="2:20" x14ac:dyDescent="0.2">
      <c r="B575" s="528"/>
      <c r="C575" s="528"/>
      <c r="D575" s="487"/>
      <c r="E575" s="339" t="s">
        <v>694</v>
      </c>
      <c r="F575" s="17" t="s">
        <v>128</v>
      </c>
      <c r="G575" s="18">
        <v>3500</v>
      </c>
      <c r="H575" s="341">
        <v>0</v>
      </c>
      <c r="I575" s="341">
        <f t="shared" si="178"/>
        <v>0</v>
      </c>
      <c r="J575" s="341">
        <f t="shared" si="179"/>
        <v>0</v>
      </c>
      <c r="K575" s="341">
        <f t="shared" si="180"/>
        <v>0</v>
      </c>
      <c r="L575" s="341">
        <f t="shared" si="181"/>
        <v>0</v>
      </c>
      <c r="M575" s="341">
        <f t="shared" si="182"/>
        <v>0</v>
      </c>
      <c r="N575" s="18" t="s">
        <v>44</v>
      </c>
      <c r="O575" s="18">
        <v>12</v>
      </c>
      <c r="P575" s="18">
        <v>2</v>
      </c>
      <c r="Q575" s="18">
        <v>2</v>
      </c>
      <c r="R575" s="18">
        <v>2</v>
      </c>
      <c r="S575" s="18">
        <v>2</v>
      </c>
      <c r="T575" s="18">
        <v>1</v>
      </c>
    </row>
    <row r="576" spans="2:20" x14ac:dyDescent="0.2">
      <c r="B576" s="528"/>
      <c r="C576" s="528"/>
      <c r="D576" s="487"/>
      <c r="E576" s="341" t="s">
        <v>695</v>
      </c>
      <c r="F576" s="17" t="s">
        <v>207</v>
      </c>
      <c r="G576" s="18">
        <v>30</v>
      </c>
      <c r="H576" s="341">
        <v>30</v>
      </c>
      <c r="I576" s="341">
        <f>+G576*H576</f>
        <v>900</v>
      </c>
      <c r="J576" s="341">
        <v>9.75</v>
      </c>
      <c r="K576" s="341">
        <v>9.75</v>
      </c>
      <c r="L576" s="341">
        <v>9.75</v>
      </c>
      <c r="M576" s="341">
        <v>9.75</v>
      </c>
      <c r="N576" s="18" t="s">
        <v>44</v>
      </c>
      <c r="O576" s="18">
        <v>12</v>
      </c>
      <c r="P576" s="18">
        <v>2</v>
      </c>
      <c r="Q576" s="18">
        <v>3</v>
      </c>
      <c r="R576" s="18">
        <v>9</v>
      </c>
      <c r="S576" s="18">
        <v>2</v>
      </c>
      <c r="T576" s="18">
        <v>1</v>
      </c>
    </row>
    <row r="577" spans="2:20" ht="15" customHeight="1" x14ac:dyDescent="0.2">
      <c r="B577" s="473" t="s">
        <v>1312</v>
      </c>
      <c r="C577" s="499"/>
      <c r="D577" s="509">
        <f>SUMPRODUCT(I577:I587)</f>
        <v>119180</v>
      </c>
      <c r="E577" s="353" t="s">
        <v>696</v>
      </c>
      <c r="F577" s="17" t="s">
        <v>697</v>
      </c>
      <c r="G577" s="17">
        <v>1</v>
      </c>
      <c r="H577" s="341">
        <v>25000</v>
      </c>
      <c r="I577" s="341">
        <f>G577*H577</f>
        <v>25000</v>
      </c>
      <c r="J577" s="341">
        <f t="shared" si="174"/>
        <v>6250</v>
      </c>
      <c r="K577" s="341">
        <f t="shared" si="175"/>
        <v>6250</v>
      </c>
      <c r="L577" s="341">
        <f t="shared" si="176"/>
        <v>6250</v>
      </c>
      <c r="M577" s="341">
        <f t="shared" si="177"/>
        <v>6250</v>
      </c>
      <c r="N577" s="18" t="s">
        <v>44</v>
      </c>
      <c r="O577" s="18">
        <v>12</v>
      </c>
      <c r="P577" s="18">
        <v>2</v>
      </c>
      <c r="Q577" s="18">
        <v>2</v>
      </c>
      <c r="R577" s="18">
        <v>5</v>
      </c>
      <c r="S577" s="18">
        <v>8</v>
      </c>
      <c r="T577" s="18">
        <v>1</v>
      </c>
    </row>
    <row r="578" spans="2:20" x14ac:dyDescent="0.2">
      <c r="B578" s="475"/>
      <c r="C578" s="501"/>
      <c r="D578" s="510"/>
      <c r="E578" s="353" t="s">
        <v>698</v>
      </c>
      <c r="F578" s="17" t="s">
        <v>46</v>
      </c>
      <c r="G578" s="17">
        <v>30</v>
      </c>
      <c r="H578" s="341">
        <v>800</v>
      </c>
      <c r="I578" s="341">
        <f t="shared" ref="I578:I587" si="183">G578*H578</f>
        <v>24000</v>
      </c>
      <c r="J578" s="341">
        <f t="shared" si="174"/>
        <v>6000</v>
      </c>
      <c r="K578" s="341">
        <f t="shared" si="175"/>
        <v>6000</v>
      </c>
      <c r="L578" s="341">
        <f t="shared" si="176"/>
        <v>6000</v>
      </c>
      <c r="M578" s="341">
        <f t="shared" si="177"/>
        <v>6000</v>
      </c>
      <c r="N578" s="18" t="s">
        <v>44</v>
      </c>
      <c r="O578" s="36">
        <v>12</v>
      </c>
      <c r="P578" s="36">
        <v>2</v>
      </c>
      <c r="Q578" s="36">
        <v>2</v>
      </c>
      <c r="R578" s="36">
        <v>4</v>
      </c>
      <c r="S578" s="36">
        <v>1</v>
      </c>
      <c r="T578" s="36">
        <v>1</v>
      </c>
    </row>
    <row r="579" spans="2:20" x14ac:dyDescent="0.2">
      <c r="B579" s="475"/>
      <c r="C579" s="501"/>
      <c r="D579" s="510"/>
      <c r="E579" s="353" t="s">
        <v>699</v>
      </c>
      <c r="F579" s="17" t="s">
        <v>190</v>
      </c>
      <c r="G579" s="17">
        <v>60</v>
      </c>
      <c r="H579" s="341">
        <v>500</v>
      </c>
      <c r="I579" s="341">
        <f t="shared" si="183"/>
        <v>30000</v>
      </c>
      <c r="J579" s="341">
        <f t="shared" si="174"/>
        <v>7500</v>
      </c>
      <c r="K579" s="341">
        <f t="shared" si="175"/>
        <v>7500</v>
      </c>
      <c r="L579" s="341">
        <f t="shared" si="176"/>
        <v>7500</v>
      </c>
      <c r="M579" s="341">
        <f t="shared" si="177"/>
        <v>7500</v>
      </c>
      <c r="N579" s="18" t="s">
        <v>44</v>
      </c>
      <c r="O579" s="18">
        <v>12</v>
      </c>
      <c r="P579" s="18">
        <v>2</v>
      </c>
      <c r="Q579" s="18">
        <v>3</v>
      </c>
      <c r="R579" s="18">
        <v>1</v>
      </c>
      <c r="S579" s="18">
        <v>1</v>
      </c>
      <c r="T579" s="18">
        <v>1</v>
      </c>
    </row>
    <row r="580" spans="2:20" x14ac:dyDescent="0.2">
      <c r="B580" s="475"/>
      <c r="C580" s="501"/>
      <c r="D580" s="510"/>
      <c r="E580" s="353" t="s">
        <v>700</v>
      </c>
      <c r="F580" s="17" t="s">
        <v>186</v>
      </c>
      <c r="G580" s="17">
        <v>60</v>
      </c>
      <c r="H580" s="341">
        <v>250</v>
      </c>
      <c r="I580" s="341">
        <f t="shared" si="183"/>
        <v>15000</v>
      </c>
      <c r="J580" s="341">
        <f t="shared" si="174"/>
        <v>3750</v>
      </c>
      <c r="K580" s="341">
        <f t="shared" si="175"/>
        <v>3750</v>
      </c>
      <c r="L580" s="341">
        <f t="shared" si="176"/>
        <v>3750</v>
      </c>
      <c r="M580" s="341">
        <f t="shared" si="177"/>
        <v>3750</v>
      </c>
      <c r="N580" s="18" t="s">
        <v>44</v>
      </c>
      <c r="O580" s="18">
        <v>12</v>
      </c>
      <c r="P580" s="18">
        <v>2</v>
      </c>
      <c r="Q580" s="18">
        <v>3</v>
      </c>
      <c r="R580" s="18">
        <v>1</v>
      </c>
      <c r="S580" s="18">
        <v>1</v>
      </c>
      <c r="T580" s="18">
        <v>1</v>
      </c>
    </row>
    <row r="581" spans="2:20" x14ac:dyDescent="0.2">
      <c r="B581" s="475"/>
      <c r="C581" s="501"/>
      <c r="D581" s="510"/>
      <c r="E581" s="353" t="s">
        <v>701</v>
      </c>
      <c r="F581" s="17" t="s">
        <v>173</v>
      </c>
      <c r="G581" s="17">
        <v>60</v>
      </c>
      <c r="H581" s="341">
        <v>8</v>
      </c>
      <c r="I581" s="341">
        <f t="shared" si="183"/>
        <v>480</v>
      </c>
      <c r="J581" s="341">
        <f t="shared" si="174"/>
        <v>120</v>
      </c>
      <c r="K581" s="341">
        <f t="shared" si="175"/>
        <v>120</v>
      </c>
      <c r="L581" s="341">
        <f t="shared" si="176"/>
        <v>120</v>
      </c>
      <c r="M581" s="341">
        <f t="shared" si="177"/>
        <v>120</v>
      </c>
      <c r="N581" s="18" t="s">
        <v>44</v>
      </c>
      <c r="O581" s="18">
        <v>12</v>
      </c>
      <c r="P581" s="18">
        <v>2</v>
      </c>
      <c r="Q581" s="18">
        <v>3</v>
      </c>
      <c r="R581" s="18">
        <v>9</v>
      </c>
      <c r="S581" s="18">
        <v>2</v>
      </c>
      <c r="T581" s="18">
        <v>1</v>
      </c>
    </row>
    <row r="582" spans="2:20" x14ac:dyDescent="0.2">
      <c r="B582" s="475"/>
      <c r="C582" s="501"/>
      <c r="D582" s="510"/>
      <c r="E582" s="353" t="s">
        <v>702</v>
      </c>
      <c r="F582" s="17" t="s">
        <v>703</v>
      </c>
      <c r="G582" s="17">
        <v>60</v>
      </c>
      <c r="H582" s="341">
        <v>70</v>
      </c>
      <c r="I582" s="341">
        <f t="shared" si="183"/>
        <v>4200</v>
      </c>
      <c r="J582" s="341">
        <f t="shared" si="174"/>
        <v>1050</v>
      </c>
      <c r="K582" s="341">
        <f t="shared" si="175"/>
        <v>1050</v>
      </c>
      <c r="L582" s="341">
        <f t="shared" si="176"/>
        <v>1050</v>
      </c>
      <c r="M582" s="341">
        <f t="shared" si="177"/>
        <v>1050</v>
      </c>
      <c r="N582" s="18" t="s">
        <v>44</v>
      </c>
      <c r="O582" s="18">
        <v>12</v>
      </c>
      <c r="P582" s="18">
        <v>2</v>
      </c>
      <c r="Q582" s="18">
        <v>2</v>
      </c>
      <c r="R582" s="18">
        <v>5</v>
      </c>
      <c r="S582" s="18">
        <v>8</v>
      </c>
      <c r="T582" s="18">
        <v>1</v>
      </c>
    </row>
    <row r="583" spans="2:20" x14ac:dyDescent="0.2">
      <c r="B583" s="475"/>
      <c r="C583" s="501"/>
      <c r="D583" s="510"/>
      <c r="E583" s="353" t="s">
        <v>704</v>
      </c>
      <c r="F583" s="17" t="s">
        <v>1343</v>
      </c>
      <c r="G583" s="17">
        <v>6</v>
      </c>
      <c r="H583" s="341">
        <v>350</v>
      </c>
      <c r="I583" s="341">
        <f t="shared" si="183"/>
        <v>2100</v>
      </c>
      <c r="J583" s="341">
        <f t="shared" si="174"/>
        <v>525</v>
      </c>
      <c r="K583" s="341">
        <f t="shared" si="175"/>
        <v>525</v>
      </c>
      <c r="L583" s="341">
        <f t="shared" si="176"/>
        <v>525</v>
      </c>
      <c r="M583" s="341">
        <f t="shared" si="177"/>
        <v>525</v>
      </c>
      <c r="N583" s="18" t="s">
        <v>44</v>
      </c>
      <c r="O583" s="36">
        <v>12</v>
      </c>
      <c r="P583" s="36">
        <v>2</v>
      </c>
      <c r="Q583" s="36">
        <v>2</v>
      </c>
      <c r="R583" s="36">
        <v>5</v>
      </c>
      <c r="S583" s="36">
        <v>8</v>
      </c>
      <c r="T583" s="36">
        <v>1</v>
      </c>
    </row>
    <row r="584" spans="2:20" x14ac:dyDescent="0.2">
      <c r="B584" s="475"/>
      <c r="C584" s="501"/>
      <c r="D584" s="510"/>
      <c r="E584" s="353" t="s">
        <v>705</v>
      </c>
      <c r="F584" s="17" t="s">
        <v>184</v>
      </c>
      <c r="G584" s="17">
        <v>6</v>
      </c>
      <c r="H584" s="341">
        <v>350</v>
      </c>
      <c r="I584" s="341">
        <f t="shared" si="183"/>
        <v>2100</v>
      </c>
      <c r="J584" s="341">
        <f t="shared" si="174"/>
        <v>525</v>
      </c>
      <c r="K584" s="341">
        <f t="shared" si="175"/>
        <v>525</v>
      </c>
      <c r="L584" s="341">
        <f t="shared" si="176"/>
        <v>525</v>
      </c>
      <c r="M584" s="341">
        <f t="shared" si="177"/>
        <v>525</v>
      </c>
      <c r="N584" s="18" t="s">
        <v>44</v>
      </c>
      <c r="O584" s="18">
        <v>12</v>
      </c>
      <c r="P584" s="18">
        <v>2</v>
      </c>
      <c r="Q584" s="18">
        <v>2</v>
      </c>
      <c r="R584" s="18">
        <v>5</v>
      </c>
      <c r="S584" s="18">
        <v>8</v>
      </c>
      <c r="T584" s="18">
        <v>1</v>
      </c>
    </row>
    <row r="585" spans="2:20" ht="22.5" customHeight="1" x14ac:dyDescent="0.2">
      <c r="B585" s="475"/>
      <c r="C585" s="501"/>
      <c r="D585" s="510"/>
      <c r="E585" s="353" t="s">
        <v>706</v>
      </c>
      <c r="F585" s="17" t="s">
        <v>1344</v>
      </c>
      <c r="G585" s="17">
        <v>1</v>
      </c>
      <c r="H585" s="341">
        <v>16000</v>
      </c>
      <c r="I585" s="341">
        <f t="shared" si="183"/>
        <v>16000</v>
      </c>
      <c r="J585" s="341">
        <f t="shared" si="174"/>
        <v>4000</v>
      </c>
      <c r="K585" s="341">
        <f t="shared" si="175"/>
        <v>4000</v>
      </c>
      <c r="L585" s="341">
        <f t="shared" si="176"/>
        <v>4000</v>
      </c>
      <c r="M585" s="341">
        <f t="shared" si="177"/>
        <v>4000</v>
      </c>
      <c r="N585" s="18" t="s">
        <v>44</v>
      </c>
      <c r="O585" s="18">
        <v>12</v>
      </c>
      <c r="P585" s="18">
        <v>2</v>
      </c>
      <c r="Q585" s="18">
        <v>2</v>
      </c>
      <c r="R585" s="18">
        <v>5</v>
      </c>
      <c r="S585" s="18">
        <v>8</v>
      </c>
      <c r="T585" s="18">
        <v>1</v>
      </c>
    </row>
    <row r="586" spans="2:20" ht="22.5" customHeight="1" x14ac:dyDescent="0.2">
      <c r="B586" s="475"/>
      <c r="C586" s="501"/>
      <c r="D586" s="510"/>
      <c r="E586" s="353" t="s">
        <v>707</v>
      </c>
      <c r="F586" s="17" t="s">
        <v>128</v>
      </c>
      <c r="G586" s="17">
        <v>60</v>
      </c>
      <c r="H586" s="341">
        <v>0</v>
      </c>
      <c r="I586" s="341">
        <f t="shared" si="183"/>
        <v>0</v>
      </c>
      <c r="J586" s="341">
        <f t="shared" si="174"/>
        <v>0</v>
      </c>
      <c r="K586" s="341">
        <f t="shared" si="175"/>
        <v>0</v>
      </c>
      <c r="L586" s="341">
        <f t="shared" si="176"/>
        <v>0</v>
      </c>
      <c r="M586" s="341">
        <f t="shared" si="177"/>
        <v>0</v>
      </c>
      <c r="N586" s="18" t="s">
        <v>44</v>
      </c>
      <c r="O586" s="18">
        <v>12</v>
      </c>
      <c r="P586" s="18">
        <v>2</v>
      </c>
      <c r="Q586" s="18">
        <v>2</v>
      </c>
      <c r="R586" s="18">
        <v>2</v>
      </c>
      <c r="S586" s="18">
        <v>2</v>
      </c>
      <c r="T586" s="18">
        <v>1</v>
      </c>
    </row>
    <row r="587" spans="2:20" ht="22.5" customHeight="1" x14ac:dyDescent="0.2">
      <c r="B587" s="502"/>
      <c r="C587" s="503"/>
      <c r="D587" s="511"/>
      <c r="E587" s="353" t="s">
        <v>708</v>
      </c>
      <c r="F587" s="17" t="s">
        <v>210</v>
      </c>
      <c r="G587" s="17">
        <v>60</v>
      </c>
      <c r="H587" s="341">
        <v>5</v>
      </c>
      <c r="I587" s="341">
        <f t="shared" si="183"/>
        <v>300</v>
      </c>
      <c r="J587" s="341">
        <f t="shared" si="174"/>
        <v>75</v>
      </c>
      <c r="K587" s="341">
        <f t="shared" si="175"/>
        <v>75</v>
      </c>
      <c r="L587" s="341">
        <f t="shared" si="176"/>
        <v>75</v>
      </c>
      <c r="M587" s="341">
        <f t="shared" si="177"/>
        <v>75</v>
      </c>
      <c r="N587" s="18" t="s">
        <v>44</v>
      </c>
      <c r="O587" s="18">
        <v>12</v>
      </c>
      <c r="P587" s="18">
        <v>2</v>
      </c>
      <c r="Q587" s="18">
        <v>3</v>
      </c>
      <c r="R587" s="18">
        <v>9</v>
      </c>
      <c r="S587" s="18">
        <v>2</v>
      </c>
      <c r="T587" s="18">
        <v>1</v>
      </c>
    </row>
    <row r="588" spans="2:20" ht="20.25" customHeight="1" x14ac:dyDescent="0.2">
      <c r="B588" s="498" t="s">
        <v>1345</v>
      </c>
      <c r="C588" s="499"/>
      <c r="D588" s="515">
        <f>+SUM(I588:I589)</f>
        <v>20000</v>
      </c>
      <c r="E588" s="353" t="s">
        <v>709</v>
      </c>
      <c r="F588" s="18" t="s">
        <v>177</v>
      </c>
      <c r="G588" s="17">
        <v>50</v>
      </c>
      <c r="H588" s="341">
        <v>400</v>
      </c>
      <c r="I588" s="341">
        <f t="shared" si="173"/>
        <v>20000</v>
      </c>
      <c r="J588" s="341">
        <f t="shared" si="174"/>
        <v>5000</v>
      </c>
      <c r="K588" s="341">
        <f t="shared" si="175"/>
        <v>5000</v>
      </c>
      <c r="L588" s="341">
        <f t="shared" si="176"/>
        <v>5000</v>
      </c>
      <c r="M588" s="341">
        <f t="shared" si="177"/>
        <v>5000</v>
      </c>
      <c r="N588" s="18" t="s">
        <v>44</v>
      </c>
      <c r="O588" s="36">
        <v>12</v>
      </c>
      <c r="P588" s="36">
        <v>2</v>
      </c>
      <c r="Q588" s="36">
        <v>3</v>
      </c>
      <c r="R588" s="36">
        <v>1</v>
      </c>
      <c r="S588" s="36">
        <v>1</v>
      </c>
      <c r="T588" s="36">
        <v>1</v>
      </c>
    </row>
    <row r="589" spans="2:20" x14ac:dyDescent="0.2">
      <c r="B589" s="502"/>
      <c r="C589" s="503"/>
      <c r="D589" s="513"/>
      <c r="E589" s="353" t="s">
        <v>710</v>
      </c>
      <c r="F589" s="18" t="s">
        <v>128</v>
      </c>
      <c r="G589" s="17">
        <v>50</v>
      </c>
      <c r="H589" s="341">
        <v>0</v>
      </c>
      <c r="I589" s="341">
        <f t="shared" si="173"/>
        <v>0</v>
      </c>
      <c r="J589" s="341">
        <f t="shared" si="174"/>
        <v>0</v>
      </c>
      <c r="K589" s="341">
        <f t="shared" si="175"/>
        <v>0</v>
      </c>
      <c r="L589" s="341">
        <f t="shared" si="176"/>
        <v>0</v>
      </c>
      <c r="M589" s="341">
        <f t="shared" si="177"/>
        <v>0</v>
      </c>
      <c r="N589" s="18" t="s">
        <v>44</v>
      </c>
      <c r="O589" s="18">
        <v>12</v>
      </c>
      <c r="P589" s="18">
        <v>2</v>
      </c>
      <c r="Q589" s="18">
        <v>2</v>
      </c>
      <c r="R589" s="18">
        <v>2</v>
      </c>
      <c r="S589" s="18">
        <v>2</v>
      </c>
      <c r="T589" s="18">
        <v>1</v>
      </c>
    </row>
    <row r="590" spans="2:20" x14ac:dyDescent="0.2">
      <c r="B590" s="37"/>
      <c r="C590" s="37"/>
      <c r="D590" s="64">
        <f>SUM(D554:D589)</f>
        <v>409700</v>
      </c>
      <c r="E590" s="122"/>
      <c r="F590" s="41"/>
      <c r="G590" s="41"/>
      <c r="H590" s="41"/>
      <c r="I590" s="376">
        <f>+SUM(I554:I589)</f>
        <v>409700</v>
      </c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</row>
    <row r="591" spans="2:20" x14ac:dyDescent="0.2">
      <c r="B591" s="37"/>
      <c r="C591" s="37"/>
      <c r="D591" s="37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</row>
    <row r="592" spans="2:20" ht="15" thickBot="1" x14ac:dyDescent="0.25">
      <c r="B592" s="506" t="s">
        <v>5</v>
      </c>
      <c r="C592" s="506"/>
      <c r="D592" s="51"/>
      <c r="E592" s="51"/>
      <c r="F592" s="51"/>
      <c r="G592" s="51"/>
      <c r="H592" s="51"/>
      <c r="I592" s="52"/>
      <c r="J592" s="51"/>
      <c r="K592" s="51"/>
      <c r="L592" s="51"/>
      <c r="M592" s="51"/>
      <c r="N592" s="51"/>
      <c r="O592" s="51"/>
      <c r="P592" s="121"/>
      <c r="Q592" s="121"/>
      <c r="R592" s="121"/>
      <c r="S592" s="121"/>
      <c r="T592" s="121"/>
    </row>
    <row r="593" spans="2:21" ht="15.75" thickTop="1" thickBot="1" x14ac:dyDescent="0.25">
      <c r="B593" s="516" t="s">
        <v>6</v>
      </c>
      <c r="C593" s="517" t="s">
        <v>7</v>
      </c>
      <c r="D593" s="517"/>
      <c r="E593" s="518"/>
      <c r="F593" s="508" t="s">
        <v>8</v>
      </c>
      <c r="G593" s="508" t="s">
        <v>9</v>
      </c>
      <c r="H593" s="508" t="s">
        <v>10</v>
      </c>
      <c r="I593" s="514" t="s">
        <v>11</v>
      </c>
      <c r="J593" s="508" t="s">
        <v>12</v>
      </c>
      <c r="K593" s="508"/>
      <c r="L593" s="508"/>
      <c r="M593" s="508"/>
      <c r="N593" s="507" t="s">
        <v>13</v>
      </c>
      <c r="O593" s="507" t="s">
        <v>14</v>
      </c>
      <c r="P593" s="507"/>
      <c r="Q593" s="507"/>
      <c r="R593" s="507"/>
      <c r="S593" s="507"/>
      <c r="T593" s="507"/>
    </row>
    <row r="594" spans="2:21" ht="15.75" thickTop="1" thickBot="1" x14ac:dyDescent="0.25">
      <c r="B594" s="516"/>
      <c r="C594" s="519"/>
      <c r="D594" s="519"/>
      <c r="E594" s="520"/>
      <c r="F594" s="508"/>
      <c r="G594" s="508"/>
      <c r="H594" s="508"/>
      <c r="I594" s="514"/>
      <c r="J594" s="66" t="s">
        <v>15</v>
      </c>
      <c r="K594" s="66" t="s">
        <v>16</v>
      </c>
      <c r="L594" s="66" t="s">
        <v>17</v>
      </c>
      <c r="M594" s="66" t="s">
        <v>18</v>
      </c>
      <c r="N594" s="507"/>
      <c r="O594" s="507"/>
      <c r="P594" s="507"/>
      <c r="Q594" s="507"/>
      <c r="R594" s="507"/>
      <c r="S594" s="507"/>
      <c r="T594" s="507"/>
    </row>
    <row r="595" spans="2:21" ht="105" customHeight="1" thickTop="1" thickBot="1" x14ac:dyDescent="0.25">
      <c r="B595" s="81" t="s">
        <v>711</v>
      </c>
      <c r="C595" s="123" t="s">
        <v>712</v>
      </c>
      <c r="D595" s="124"/>
      <c r="E595" s="404"/>
      <c r="F595" s="10" t="s">
        <v>713</v>
      </c>
      <c r="G595" s="10" t="s">
        <v>1346</v>
      </c>
      <c r="H595" s="125"/>
      <c r="I595" s="125"/>
      <c r="J595" s="126"/>
      <c r="K595" s="126"/>
      <c r="L595" s="126"/>
      <c r="M595" s="350"/>
      <c r="N595" s="342">
        <f>+SUM(D600:D712)</f>
        <v>3558545</v>
      </c>
      <c r="O595" s="504" t="s">
        <v>714</v>
      </c>
      <c r="P595" s="504"/>
      <c r="Q595" s="504"/>
      <c r="R595" s="504"/>
      <c r="S595" s="504"/>
      <c r="T595" s="504"/>
    </row>
    <row r="596" spans="2:21" ht="15" thickTop="1" x14ac:dyDescent="0.2">
      <c r="B596" s="83"/>
      <c r="C596" s="83"/>
      <c r="D596" s="505"/>
      <c r="E596" s="505"/>
      <c r="F596" s="505"/>
      <c r="G596" s="505"/>
      <c r="H596" s="505"/>
      <c r="I596" s="505"/>
      <c r="J596" s="505"/>
      <c r="K596" s="505"/>
      <c r="L596" s="505"/>
      <c r="M596" s="505"/>
      <c r="N596" s="505"/>
      <c r="O596" s="505"/>
      <c r="P596" s="505"/>
      <c r="Q596" s="505"/>
      <c r="R596" s="505"/>
      <c r="S596" s="505"/>
      <c r="T596" s="505"/>
    </row>
    <row r="597" spans="2:21" ht="15" thickBot="1" x14ac:dyDescent="0.25">
      <c r="B597" s="506" t="s">
        <v>23</v>
      </c>
      <c r="C597" s="506"/>
      <c r="D597" s="505"/>
      <c r="E597" s="505"/>
      <c r="F597" s="505"/>
      <c r="G597" s="505"/>
      <c r="H597" s="505"/>
      <c r="I597" s="505"/>
      <c r="J597" s="505"/>
      <c r="K597" s="505"/>
      <c r="L597" s="505"/>
      <c r="M597" s="505"/>
      <c r="N597" s="505"/>
      <c r="O597" s="505"/>
      <c r="P597" s="505"/>
      <c r="Q597" s="505"/>
      <c r="R597" s="505"/>
      <c r="S597" s="505"/>
      <c r="T597" s="505"/>
    </row>
    <row r="598" spans="2:21" ht="15.75" thickTop="1" thickBot="1" x14ac:dyDescent="0.25">
      <c r="B598" s="507" t="s">
        <v>24</v>
      </c>
      <c r="C598" s="507"/>
      <c r="D598" s="508" t="s">
        <v>25</v>
      </c>
      <c r="E598" s="344"/>
      <c r="F598" s="508" t="s">
        <v>26</v>
      </c>
      <c r="G598" s="508"/>
      <c r="H598" s="508"/>
      <c r="I598" s="508"/>
      <c r="J598" s="508" t="s">
        <v>27</v>
      </c>
      <c r="K598" s="508"/>
      <c r="L598" s="508"/>
      <c r="M598" s="508"/>
      <c r="N598" s="507" t="s">
        <v>28</v>
      </c>
      <c r="O598" s="508" t="s">
        <v>29</v>
      </c>
      <c r="P598" s="508"/>
      <c r="Q598" s="508"/>
      <c r="R598" s="508"/>
      <c r="S598" s="508"/>
      <c r="T598" s="508"/>
      <c r="U598" s="405"/>
    </row>
    <row r="599" spans="2:21" ht="42.75" thickTop="1" thickBot="1" x14ac:dyDescent="0.25">
      <c r="B599" s="507"/>
      <c r="C599" s="507"/>
      <c r="D599" s="508"/>
      <c r="E599" s="344"/>
      <c r="F599" s="66" t="s">
        <v>30</v>
      </c>
      <c r="G599" s="66" t="s">
        <v>31</v>
      </c>
      <c r="H599" s="66" t="s">
        <v>32</v>
      </c>
      <c r="I599" s="44" t="s">
        <v>33</v>
      </c>
      <c r="J599" s="66" t="s">
        <v>15</v>
      </c>
      <c r="K599" s="66" t="s">
        <v>16</v>
      </c>
      <c r="L599" s="66" t="s">
        <v>17</v>
      </c>
      <c r="M599" s="66" t="s">
        <v>18</v>
      </c>
      <c r="N599" s="507"/>
      <c r="O599" s="55" t="s">
        <v>34</v>
      </c>
      <c r="P599" s="55" t="s">
        <v>35</v>
      </c>
      <c r="Q599" s="55" t="s">
        <v>36</v>
      </c>
      <c r="R599" s="55" t="s">
        <v>37</v>
      </c>
      <c r="S599" s="55" t="s">
        <v>38</v>
      </c>
      <c r="T599" s="55" t="s">
        <v>39</v>
      </c>
    </row>
    <row r="600" spans="2:21" ht="15" thickTop="1" x14ac:dyDescent="0.2">
      <c r="B600" s="489" t="s">
        <v>1313</v>
      </c>
      <c r="C600" s="490"/>
      <c r="D600" s="487">
        <f>+SUM(I600:I611)</f>
        <v>267300</v>
      </c>
      <c r="E600" s="352" t="s">
        <v>715</v>
      </c>
      <c r="F600" s="17" t="s">
        <v>177</v>
      </c>
      <c r="G600" s="20">
        <v>100</v>
      </c>
      <c r="H600" s="341">
        <v>400</v>
      </c>
      <c r="I600" s="341">
        <f t="shared" ref="I600:I602" si="184">+G600*H600</f>
        <v>40000</v>
      </c>
      <c r="J600" s="341">
        <f t="shared" ref="J600:M609" si="185">+I600/4</f>
        <v>10000</v>
      </c>
      <c r="K600" s="341">
        <f t="shared" si="185"/>
        <v>2500</v>
      </c>
      <c r="L600" s="341">
        <f t="shared" si="185"/>
        <v>625</v>
      </c>
      <c r="M600" s="341">
        <f t="shared" si="185"/>
        <v>156.25</v>
      </c>
      <c r="N600" s="18" t="s">
        <v>44</v>
      </c>
      <c r="O600" s="36">
        <v>12</v>
      </c>
      <c r="P600" s="36">
        <v>2</v>
      </c>
      <c r="Q600" s="36">
        <v>3</v>
      </c>
      <c r="R600" s="36">
        <v>1</v>
      </c>
      <c r="S600" s="36">
        <v>1</v>
      </c>
      <c r="T600" s="36">
        <v>1</v>
      </c>
    </row>
    <row r="601" spans="2:21" x14ac:dyDescent="0.2">
      <c r="B601" s="466"/>
      <c r="C601" s="491"/>
      <c r="D601" s="487"/>
      <c r="E601" s="352" t="s">
        <v>716</v>
      </c>
      <c r="F601" s="18" t="s">
        <v>190</v>
      </c>
      <c r="G601" s="20">
        <v>100</v>
      </c>
      <c r="H601" s="341">
        <v>500</v>
      </c>
      <c r="I601" s="341">
        <f t="shared" si="184"/>
        <v>50000</v>
      </c>
      <c r="J601" s="341"/>
      <c r="K601" s="341"/>
      <c r="L601" s="341"/>
      <c r="M601" s="341"/>
      <c r="N601" s="18" t="s">
        <v>44</v>
      </c>
      <c r="O601" s="18">
        <v>12</v>
      </c>
      <c r="P601" s="18">
        <v>2</v>
      </c>
      <c r="Q601" s="18">
        <v>3</v>
      </c>
      <c r="R601" s="18">
        <v>1</v>
      </c>
      <c r="S601" s="18">
        <v>1</v>
      </c>
      <c r="T601" s="18">
        <v>1</v>
      </c>
    </row>
    <row r="602" spans="2:21" x14ac:dyDescent="0.2">
      <c r="B602" s="492"/>
      <c r="C602" s="491"/>
      <c r="D602" s="487"/>
      <c r="E602" s="352" t="s">
        <v>717</v>
      </c>
      <c r="F602" s="18" t="s">
        <v>180</v>
      </c>
      <c r="G602" s="20">
        <v>5</v>
      </c>
      <c r="H602" s="341">
        <v>10000</v>
      </c>
      <c r="I602" s="341">
        <f t="shared" si="184"/>
        <v>50000</v>
      </c>
      <c r="J602" s="341">
        <f t="shared" si="185"/>
        <v>12500</v>
      </c>
      <c r="K602" s="341">
        <f t="shared" si="185"/>
        <v>3125</v>
      </c>
      <c r="L602" s="341">
        <f t="shared" si="185"/>
        <v>781.25</v>
      </c>
      <c r="M602" s="341">
        <f t="shared" si="185"/>
        <v>195.3125</v>
      </c>
      <c r="N602" s="18" t="s">
        <v>44</v>
      </c>
      <c r="O602" s="18">
        <v>12</v>
      </c>
      <c r="P602" s="18">
        <v>2</v>
      </c>
      <c r="Q602" s="18">
        <v>2</v>
      </c>
      <c r="R602" s="18">
        <v>5</v>
      </c>
      <c r="S602" s="18">
        <v>8</v>
      </c>
      <c r="T602" s="18">
        <v>1</v>
      </c>
    </row>
    <row r="603" spans="2:21" x14ac:dyDescent="0.2">
      <c r="B603" s="492"/>
      <c r="C603" s="491"/>
      <c r="D603" s="487"/>
      <c r="E603" s="352" t="s">
        <v>718</v>
      </c>
      <c r="F603" s="17" t="s">
        <v>182</v>
      </c>
      <c r="G603" s="20">
        <v>100</v>
      </c>
      <c r="H603" s="341">
        <v>70</v>
      </c>
      <c r="I603" s="341">
        <f>G603*H603</f>
        <v>7000</v>
      </c>
      <c r="J603" s="341">
        <f t="shared" si="185"/>
        <v>1750</v>
      </c>
      <c r="K603" s="341">
        <f t="shared" si="185"/>
        <v>437.5</v>
      </c>
      <c r="L603" s="341">
        <f t="shared" si="185"/>
        <v>109.375</v>
      </c>
      <c r="M603" s="341">
        <f t="shared" si="185"/>
        <v>27.34375</v>
      </c>
      <c r="N603" s="18" t="s">
        <v>44</v>
      </c>
      <c r="O603" s="18">
        <v>12</v>
      </c>
      <c r="P603" s="18">
        <v>2</v>
      </c>
      <c r="Q603" s="18">
        <v>2</v>
      </c>
      <c r="R603" s="18">
        <v>5</v>
      </c>
      <c r="S603" s="18">
        <v>8</v>
      </c>
      <c r="T603" s="18">
        <v>1</v>
      </c>
    </row>
    <row r="604" spans="2:21" x14ac:dyDescent="0.2">
      <c r="B604" s="492"/>
      <c r="C604" s="491"/>
      <c r="D604" s="487"/>
      <c r="E604" s="352" t="s">
        <v>719</v>
      </c>
      <c r="F604" s="17" t="s">
        <v>720</v>
      </c>
      <c r="G604" s="20">
        <v>5</v>
      </c>
      <c r="H604" s="341">
        <v>3000</v>
      </c>
      <c r="I604" s="341">
        <f>+G604*H604</f>
        <v>15000</v>
      </c>
      <c r="J604" s="341">
        <f t="shared" si="185"/>
        <v>3750</v>
      </c>
      <c r="K604" s="341">
        <f t="shared" si="185"/>
        <v>937.5</v>
      </c>
      <c r="L604" s="341">
        <f t="shared" si="185"/>
        <v>234.375</v>
      </c>
      <c r="M604" s="341">
        <f t="shared" si="185"/>
        <v>58.59375</v>
      </c>
      <c r="N604" s="18" t="s">
        <v>44</v>
      </c>
      <c r="O604" s="18">
        <v>12</v>
      </c>
      <c r="P604" s="18">
        <v>2</v>
      </c>
      <c r="Q604" s="18">
        <v>2</v>
      </c>
      <c r="R604" s="18">
        <v>1</v>
      </c>
      <c r="S604" s="18">
        <v>3</v>
      </c>
      <c r="T604" s="18">
        <v>3</v>
      </c>
    </row>
    <row r="605" spans="2:21" x14ac:dyDescent="0.2">
      <c r="B605" s="492"/>
      <c r="C605" s="491"/>
      <c r="D605" s="487"/>
      <c r="E605" s="352" t="s">
        <v>721</v>
      </c>
      <c r="F605" s="18" t="s">
        <v>184</v>
      </c>
      <c r="G605" s="20">
        <v>10</v>
      </c>
      <c r="H605" s="341">
        <v>350</v>
      </c>
      <c r="I605" s="341">
        <f>G605*H605</f>
        <v>3500</v>
      </c>
      <c r="J605" s="341">
        <f t="shared" si="185"/>
        <v>875</v>
      </c>
      <c r="K605" s="341">
        <f t="shared" si="185"/>
        <v>218.75</v>
      </c>
      <c r="L605" s="341">
        <f t="shared" si="185"/>
        <v>54.6875</v>
      </c>
      <c r="M605" s="341">
        <f t="shared" si="185"/>
        <v>13.671875</v>
      </c>
      <c r="N605" s="18" t="s">
        <v>44</v>
      </c>
      <c r="O605" s="36">
        <v>12</v>
      </c>
      <c r="P605" s="36">
        <v>2</v>
      </c>
      <c r="Q605" s="36">
        <v>2</v>
      </c>
      <c r="R605" s="36">
        <v>5</v>
      </c>
      <c r="S605" s="36">
        <v>8</v>
      </c>
      <c r="T605" s="36">
        <v>1</v>
      </c>
    </row>
    <row r="606" spans="2:21" x14ac:dyDescent="0.2">
      <c r="B606" s="492"/>
      <c r="C606" s="491"/>
      <c r="D606" s="487"/>
      <c r="E606" s="352" t="s">
        <v>722</v>
      </c>
      <c r="F606" s="17" t="s">
        <v>128</v>
      </c>
      <c r="G606" s="20">
        <v>0</v>
      </c>
      <c r="H606" s="341">
        <v>0</v>
      </c>
      <c r="I606" s="341">
        <f t="shared" ref="I606:I613" si="186">+G606*H606</f>
        <v>0</v>
      </c>
      <c r="J606" s="341">
        <f t="shared" si="185"/>
        <v>0</v>
      </c>
      <c r="K606" s="341">
        <f t="shared" ref="K606:K608" si="187">+I606/4</f>
        <v>0</v>
      </c>
      <c r="L606" s="341">
        <f t="shared" ref="L606:L608" si="188">+I606/4</f>
        <v>0</v>
      </c>
      <c r="M606" s="341">
        <f t="shared" ref="M606:M608" si="189">+I606/4</f>
        <v>0</v>
      </c>
      <c r="N606" s="18" t="s">
        <v>44</v>
      </c>
      <c r="O606" s="36">
        <v>12</v>
      </c>
      <c r="P606" s="36">
        <v>2</v>
      </c>
      <c r="Q606" s="36">
        <v>2</v>
      </c>
      <c r="R606" s="36">
        <v>2</v>
      </c>
      <c r="S606" s="36">
        <v>2</v>
      </c>
      <c r="T606" s="36">
        <v>1</v>
      </c>
    </row>
    <row r="607" spans="2:21" x14ac:dyDescent="0.2">
      <c r="B607" s="492"/>
      <c r="C607" s="491"/>
      <c r="D607" s="487"/>
      <c r="E607" s="352" t="s">
        <v>723</v>
      </c>
      <c r="F607" s="18" t="s">
        <v>131</v>
      </c>
      <c r="G607" s="20">
        <v>100</v>
      </c>
      <c r="H607" s="341">
        <v>40</v>
      </c>
      <c r="I607" s="341">
        <f t="shared" si="186"/>
        <v>4000</v>
      </c>
      <c r="J607" s="341">
        <f t="shared" si="185"/>
        <v>1000</v>
      </c>
      <c r="K607" s="341">
        <f t="shared" si="187"/>
        <v>1000</v>
      </c>
      <c r="L607" s="341">
        <f t="shared" si="188"/>
        <v>1000</v>
      </c>
      <c r="M607" s="341">
        <f t="shared" si="189"/>
        <v>1000</v>
      </c>
      <c r="N607" s="18" t="s">
        <v>44</v>
      </c>
      <c r="O607" s="18">
        <v>12</v>
      </c>
      <c r="P607" s="18">
        <v>2</v>
      </c>
      <c r="Q607" s="18">
        <v>3</v>
      </c>
      <c r="R607" s="18">
        <v>9</v>
      </c>
      <c r="S607" s="18">
        <v>2</v>
      </c>
      <c r="T607" s="18">
        <v>1</v>
      </c>
    </row>
    <row r="608" spans="2:21" x14ac:dyDescent="0.2">
      <c r="B608" s="492"/>
      <c r="C608" s="491"/>
      <c r="D608" s="487"/>
      <c r="E608" s="352" t="s">
        <v>724</v>
      </c>
      <c r="F608" s="18" t="s">
        <v>173</v>
      </c>
      <c r="G608" s="20">
        <v>100</v>
      </c>
      <c r="H608" s="341">
        <v>8</v>
      </c>
      <c r="I608" s="341">
        <f>G608*H608</f>
        <v>800</v>
      </c>
      <c r="J608" s="341">
        <f t="shared" si="185"/>
        <v>200</v>
      </c>
      <c r="K608" s="341">
        <f t="shared" si="187"/>
        <v>200</v>
      </c>
      <c r="L608" s="341">
        <f t="shared" si="188"/>
        <v>200</v>
      </c>
      <c r="M608" s="341">
        <f t="shared" si="189"/>
        <v>200</v>
      </c>
      <c r="N608" s="18" t="s">
        <v>44</v>
      </c>
      <c r="O608" s="18">
        <v>12</v>
      </c>
      <c r="P608" s="18">
        <v>2</v>
      </c>
      <c r="Q608" s="18">
        <v>3</v>
      </c>
      <c r="R608" s="18">
        <v>9</v>
      </c>
      <c r="S608" s="18">
        <v>2</v>
      </c>
      <c r="T608" s="18">
        <v>1</v>
      </c>
    </row>
    <row r="609" spans="2:20" x14ac:dyDescent="0.2">
      <c r="B609" s="492"/>
      <c r="C609" s="491"/>
      <c r="D609" s="487"/>
      <c r="E609" s="352" t="s">
        <v>725</v>
      </c>
      <c r="F609" s="17" t="s">
        <v>113</v>
      </c>
      <c r="G609" s="20">
        <v>100</v>
      </c>
      <c r="H609" s="341">
        <v>300</v>
      </c>
      <c r="I609" s="341">
        <f>G609*H609</f>
        <v>30000</v>
      </c>
      <c r="J609" s="341">
        <f t="shared" si="185"/>
        <v>7500</v>
      </c>
      <c r="K609" s="341"/>
      <c r="L609" s="341"/>
      <c r="M609" s="341"/>
      <c r="N609" s="18" t="s">
        <v>44</v>
      </c>
      <c r="O609" s="18">
        <v>12</v>
      </c>
      <c r="P609" s="18">
        <v>2</v>
      </c>
      <c r="Q609" s="18">
        <v>3</v>
      </c>
      <c r="R609" s="18">
        <v>2</v>
      </c>
      <c r="S609" s="18">
        <v>3</v>
      </c>
      <c r="T609" s="18">
        <v>1</v>
      </c>
    </row>
    <row r="610" spans="2:20" x14ac:dyDescent="0.2">
      <c r="B610" s="492"/>
      <c r="C610" s="491"/>
      <c r="D610" s="487"/>
      <c r="E610" s="352" t="s">
        <v>726</v>
      </c>
      <c r="F610" s="17" t="s">
        <v>109</v>
      </c>
      <c r="G610" s="20">
        <v>100</v>
      </c>
      <c r="H610" s="341">
        <v>470</v>
      </c>
      <c r="I610" s="341">
        <f>G610*H610</f>
        <v>47000</v>
      </c>
      <c r="J610" s="341"/>
      <c r="K610" s="341"/>
      <c r="L610" s="341"/>
      <c r="M610" s="341"/>
      <c r="N610" s="18" t="s">
        <v>44</v>
      </c>
      <c r="O610" s="18">
        <v>12</v>
      </c>
      <c r="P610" s="18">
        <v>2</v>
      </c>
      <c r="Q610" s="18">
        <v>3</v>
      </c>
      <c r="R610" s="18">
        <v>2</v>
      </c>
      <c r="S610" s="18">
        <v>3</v>
      </c>
      <c r="T610" s="18">
        <v>1</v>
      </c>
    </row>
    <row r="611" spans="2:20" x14ac:dyDescent="0.2">
      <c r="B611" s="492"/>
      <c r="C611" s="491"/>
      <c r="D611" s="487"/>
      <c r="E611" s="352" t="s">
        <v>727</v>
      </c>
      <c r="F611" s="18" t="s">
        <v>50</v>
      </c>
      <c r="G611" s="20">
        <v>5</v>
      </c>
      <c r="H611" s="341">
        <v>4000</v>
      </c>
      <c r="I611" s="341">
        <f t="shared" si="186"/>
        <v>20000</v>
      </c>
      <c r="J611" s="341">
        <f>+I611/4</f>
        <v>5000</v>
      </c>
      <c r="K611" s="341">
        <f>+I611/4</f>
        <v>5000</v>
      </c>
      <c r="L611" s="341">
        <f>+I611/4</f>
        <v>5000</v>
      </c>
      <c r="M611" s="341">
        <f>+I611/4</f>
        <v>5000</v>
      </c>
      <c r="N611" s="18" t="s">
        <v>44</v>
      </c>
      <c r="O611" s="36">
        <v>12</v>
      </c>
      <c r="P611" s="36">
        <v>2</v>
      </c>
      <c r="Q611" s="36">
        <v>2</v>
      </c>
      <c r="R611" s="36">
        <v>3</v>
      </c>
      <c r="S611" s="36">
        <v>1</v>
      </c>
      <c r="T611" s="36">
        <v>1</v>
      </c>
    </row>
    <row r="612" spans="2:20" x14ac:dyDescent="0.2">
      <c r="B612" s="493" t="s">
        <v>1314</v>
      </c>
      <c r="C612" s="494"/>
      <c r="D612" s="487">
        <f>+SUM(I612:I620)</f>
        <v>315300</v>
      </c>
      <c r="E612" s="352" t="s">
        <v>728</v>
      </c>
      <c r="F612" s="17" t="s">
        <v>177</v>
      </c>
      <c r="G612" s="20">
        <v>100</v>
      </c>
      <c r="H612" s="341">
        <v>400</v>
      </c>
      <c r="I612" s="341">
        <f t="shared" si="186"/>
        <v>40000</v>
      </c>
      <c r="J612" s="341">
        <f t="shared" ref="J612:M619" si="190">+I612/4</f>
        <v>10000</v>
      </c>
      <c r="K612" s="341">
        <f t="shared" si="190"/>
        <v>2500</v>
      </c>
      <c r="L612" s="341">
        <f t="shared" si="190"/>
        <v>625</v>
      </c>
      <c r="M612" s="341">
        <f t="shared" si="190"/>
        <v>156.25</v>
      </c>
      <c r="N612" s="18" t="s">
        <v>44</v>
      </c>
      <c r="O612" s="36">
        <v>12</v>
      </c>
      <c r="P612" s="36">
        <v>2</v>
      </c>
      <c r="Q612" s="36">
        <v>3</v>
      </c>
      <c r="R612" s="36">
        <v>1</v>
      </c>
      <c r="S612" s="36">
        <v>1</v>
      </c>
      <c r="T612" s="36">
        <v>1</v>
      </c>
    </row>
    <row r="613" spans="2:20" x14ac:dyDescent="0.2">
      <c r="B613" s="466"/>
      <c r="C613" s="495"/>
      <c r="D613" s="487"/>
      <c r="E613" s="352" t="s">
        <v>729</v>
      </c>
      <c r="F613" s="18" t="s">
        <v>180</v>
      </c>
      <c r="G613" s="20">
        <v>2</v>
      </c>
      <c r="H613" s="341">
        <v>10000</v>
      </c>
      <c r="I613" s="341">
        <f t="shared" si="186"/>
        <v>20000</v>
      </c>
      <c r="J613" s="341">
        <f t="shared" si="190"/>
        <v>5000</v>
      </c>
      <c r="K613" s="341">
        <f t="shared" si="190"/>
        <v>1250</v>
      </c>
      <c r="L613" s="341">
        <f t="shared" si="190"/>
        <v>312.5</v>
      </c>
      <c r="M613" s="341">
        <f t="shared" si="190"/>
        <v>78.125</v>
      </c>
      <c r="N613" s="18" t="s">
        <v>44</v>
      </c>
      <c r="O613" s="18">
        <v>12</v>
      </c>
      <c r="P613" s="18">
        <v>2</v>
      </c>
      <c r="Q613" s="18">
        <v>2</v>
      </c>
      <c r="R613" s="18">
        <v>5</v>
      </c>
      <c r="S613" s="18">
        <v>8</v>
      </c>
      <c r="T613" s="18">
        <v>1</v>
      </c>
    </row>
    <row r="614" spans="2:20" x14ac:dyDescent="0.2">
      <c r="B614" s="466"/>
      <c r="C614" s="495"/>
      <c r="D614" s="487"/>
      <c r="E614" s="352" t="s">
        <v>730</v>
      </c>
      <c r="F614" s="18" t="s">
        <v>731</v>
      </c>
      <c r="G614" s="20">
        <v>100</v>
      </c>
      <c r="H614" s="341">
        <v>70</v>
      </c>
      <c r="I614" s="341">
        <f>+G614*H614</f>
        <v>7000</v>
      </c>
      <c r="J614" s="341">
        <f t="shared" si="190"/>
        <v>1750</v>
      </c>
      <c r="K614" s="341">
        <f t="shared" si="190"/>
        <v>437.5</v>
      </c>
      <c r="L614" s="341">
        <f t="shared" si="190"/>
        <v>109.375</v>
      </c>
      <c r="M614" s="341">
        <f t="shared" si="190"/>
        <v>27.34375</v>
      </c>
      <c r="N614" s="18" t="s">
        <v>44</v>
      </c>
      <c r="O614" s="18">
        <v>12</v>
      </c>
      <c r="P614" s="18">
        <v>2</v>
      </c>
      <c r="Q614" s="18">
        <v>2</v>
      </c>
      <c r="R614" s="18">
        <v>5</v>
      </c>
      <c r="S614" s="18">
        <v>8</v>
      </c>
      <c r="T614" s="18">
        <v>1</v>
      </c>
    </row>
    <row r="615" spans="2:20" x14ac:dyDescent="0.2">
      <c r="B615" s="466"/>
      <c r="C615" s="495"/>
      <c r="D615" s="487"/>
      <c r="E615" s="352" t="s">
        <v>732</v>
      </c>
      <c r="F615" s="17" t="s">
        <v>184</v>
      </c>
      <c r="G615" s="20">
        <v>10</v>
      </c>
      <c r="H615" s="341">
        <v>350</v>
      </c>
      <c r="I615" s="341">
        <f>G615*H615</f>
        <v>3500</v>
      </c>
      <c r="J615" s="341">
        <f t="shared" si="190"/>
        <v>875</v>
      </c>
      <c r="K615" s="341">
        <f t="shared" si="190"/>
        <v>218.75</v>
      </c>
      <c r="L615" s="341">
        <f t="shared" si="190"/>
        <v>54.6875</v>
      </c>
      <c r="M615" s="341">
        <f t="shared" si="190"/>
        <v>13.671875</v>
      </c>
      <c r="N615" s="18" t="s">
        <v>44</v>
      </c>
      <c r="O615" s="18">
        <v>12</v>
      </c>
      <c r="P615" s="18">
        <v>2</v>
      </c>
      <c r="Q615" s="18">
        <v>2</v>
      </c>
      <c r="R615" s="18">
        <v>5</v>
      </c>
      <c r="S615" s="18">
        <v>8</v>
      </c>
      <c r="T615" s="18">
        <v>1</v>
      </c>
    </row>
    <row r="616" spans="2:20" x14ac:dyDescent="0.2">
      <c r="B616" s="466"/>
      <c r="C616" s="495"/>
      <c r="D616" s="487"/>
      <c r="E616" s="352" t="s">
        <v>733</v>
      </c>
      <c r="F616" s="17" t="s">
        <v>445</v>
      </c>
      <c r="G616" s="20">
        <v>5</v>
      </c>
      <c r="H616" s="341">
        <v>16000</v>
      </c>
      <c r="I616" s="341">
        <f>G616*H616</f>
        <v>80000</v>
      </c>
      <c r="J616" s="341">
        <f t="shared" si="190"/>
        <v>20000</v>
      </c>
      <c r="K616" s="341">
        <f t="shared" si="190"/>
        <v>5000</v>
      </c>
      <c r="L616" s="341">
        <f t="shared" si="190"/>
        <v>1250</v>
      </c>
      <c r="M616" s="341">
        <f t="shared" si="190"/>
        <v>312.5</v>
      </c>
      <c r="N616" s="18" t="s">
        <v>44</v>
      </c>
      <c r="O616" s="18">
        <v>12</v>
      </c>
      <c r="P616" s="18">
        <v>2</v>
      </c>
      <c r="Q616" s="18">
        <v>2</v>
      </c>
      <c r="R616" s="18">
        <v>5</v>
      </c>
      <c r="S616" s="18">
        <v>8</v>
      </c>
      <c r="T616" s="18">
        <v>1</v>
      </c>
    </row>
    <row r="617" spans="2:20" x14ac:dyDescent="0.2">
      <c r="B617" s="466"/>
      <c r="C617" s="495"/>
      <c r="D617" s="487"/>
      <c r="E617" s="352" t="s">
        <v>734</v>
      </c>
      <c r="F617" s="18" t="s">
        <v>128</v>
      </c>
      <c r="G617" s="20">
        <v>1000</v>
      </c>
      <c r="H617" s="341">
        <v>0</v>
      </c>
      <c r="I617" s="341">
        <f t="shared" ref="I617:I624" si="191">+G617*H617</f>
        <v>0</v>
      </c>
      <c r="J617" s="341">
        <f t="shared" si="190"/>
        <v>0</v>
      </c>
      <c r="K617" s="341">
        <f t="shared" ref="K617:K619" si="192">+I617/4</f>
        <v>0</v>
      </c>
      <c r="L617" s="341">
        <f t="shared" ref="L617:L619" si="193">+I617/4</f>
        <v>0</v>
      </c>
      <c r="M617" s="341">
        <f t="shared" ref="M617:M619" si="194">+I617/4</f>
        <v>0</v>
      </c>
      <c r="N617" s="18" t="s">
        <v>44</v>
      </c>
      <c r="O617" s="36">
        <v>12</v>
      </c>
      <c r="P617" s="36">
        <v>2</v>
      </c>
      <c r="Q617" s="36">
        <v>2</v>
      </c>
      <c r="R617" s="36">
        <v>2</v>
      </c>
      <c r="S617" s="36">
        <v>2</v>
      </c>
      <c r="T617" s="36">
        <v>1</v>
      </c>
    </row>
    <row r="618" spans="2:20" x14ac:dyDescent="0.2">
      <c r="B618" s="466"/>
      <c r="C618" s="495"/>
      <c r="D618" s="487"/>
      <c r="E618" s="352" t="s">
        <v>735</v>
      </c>
      <c r="F618" s="17" t="s">
        <v>131</v>
      </c>
      <c r="G618" s="20">
        <v>100</v>
      </c>
      <c r="H618" s="341">
        <v>40</v>
      </c>
      <c r="I618" s="341">
        <f t="shared" si="191"/>
        <v>4000</v>
      </c>
      <c r="J618" s="341">
        <f t="shared" si="190"/>
        <v>1000</v>
      </c>
      <c r="K618" s="341">
        <f t="shared" si="192"/>
        <v>1000</v>
      </c>
      <c r="L618" s="341">
        <f t="shared" si="193"/>
        <v>1000</v>
      </c>
      <c r="M618" s="341">
        <f t="shared" si="194"/>
        <v>1000</v>
      </c>
      <c r="N618" s="18" t="s">
        <v>44</v>
      </c>
      <c r="O618" s="36">
        <v>12</v>
      </c>
      <c r="P618" s="36">
        <v>2</v>
      </c>
      <c r="Q618" s="36">
        <v>3</v>
      </c>
      <c r="R618" s="36">
        <v>9</v>
      </c>
      <c r="S618" s="36">
        <v>2</v>
      </c>
      <c r="T618" s="36">
        <v>1</v>
      </c>
    </row>
    <row r="619" spans="2:20" x14ac:dyDescent="0.2">
      <c r="B619" s="466"/>
      <c r="C619" s="495"/>
      <c r="D619" s="487"/>
      <c r="E619" s="352" t="s">
        <v>736</v>
      </c>
      <c r="F619" s="18" t="s">
        <v>173</v>
      </c>
      <c r="G619" s="20">
        <v>100</v>
      </c>
      <c r="H619" s="341">
        <v>8</v>
      </c>
      <c r="I619" s="341">
        <f>G619*H619</f>
        <v>800</v>
      </c>
      <c r="J619" s="341">
        <f t="shared" si="190"/>
        <v>200</v>
      </c>
      <c r="K619" s="341">
        <f t="shared" si="192"/>
        <v>200</v>
      </c>
      <c r="L619" s="341">
        <f t="shared" si="193"/>
        <v>200</v>
      </c>
      <c r="M619" s="341">
        <f t="shared" si="194"/>
        <v>200</v>
      </c>
      <c r="N619" s="18" t="s">
        <v>44</v>
      </c>
      <c r="O619" s="18">
        <v>12</v>
      </c>
      <c r="P619" s="18">
        <v>2</v>
      </c>
      <c r="Q619" s="18">
        <v>3</v>
      </c>
      <c r="R619" s="18">
        <v>9</v>
      </c>
      <c r="S619" s="18">
        <v>2</v>
      </c>
      <c r="T619" s="18">
        <v>1</v>
      </c>
    </row>
    <row r="620" spans="2:20" x14ac:dyDescent="0.2">
      <c r="B620" s="496"/>
      <c r="C620" s="497"/>
      <c r="D620" s="487"/>
      <c r="E620" s="352" t="s">
        <v>737</v>
      </c>
      <c r="F620" s="18" t="s">
        <v>50</v>
      </c>
      <c r="G620" s="20">
        <v>40</v>
      </c>
      <c r="H620" s="341">
        <v>4000</v>
      </c>
      <c r="I620" s="341">
        <f t="shared" si="191"/>
        <v>160000</v>
      </c>
      <c r="J620" s="341">
        <f>+I620/4</f>
        <v>40000</v>
      </c>
      <c r="K620" s="341">
        <f>+I620/4</f>
        <v>40000</v>
      </c>
      <c r="L620" s="341">
        <f>+I620/4</f>
        <v>40000</v>
      </c>
      <c r="M620" s="341">
        <f>+I620/4</f>
        <v>40000</v>
      </c>
      <c r="N620" s="18" t="s">
        <v>44</v>
      </c>
      <c r="O620" s="18">
        <v>12</v>
      </c>
      <c r="P620" s="18">
        <v>2</v>
      </c>
      <c r="Q620" s="18">
        <v>2</v>
      </c>
      <c r="R620" s="18">
        <v>3</v>
      </c>
      <c r="S620" s="18">
        <v>1</v>
      </c>
      <c r="T620" s="18">
        <v>1</v>
      </c>
    </row>
    <row r="621" spans="2:20" x14ac:dyDescent="0.2">
      <c r="B621" s="498" t="s">
        <v>1315</v>
      </c>
      <c r="C621" s="499"/>
      <c r="D621" s="487">
        <f>+SUM(I621:I631)</f>
        <v>357450</v>
      </c>
      <c r="E621" s="352" t="s">
        <v>738</v>
      </c>
      <c r="F621" s="17" t="s">
        <v>186</v>
      </c>
      <c r="G621" s="20">
        <v>150</v>
      </c>
      <c r="H621" s="341">
        <v>250</v>
      </c>
      <c r="I621" s="341">
        <f t="shared" si="191"/>
        <v>37500</v>
      </c>
      <c r="J621" s="341">
        <f t="shared" ref="J621:M630" si="195">+I621/4</f>
        <v>9375</v>
      </c>
      <c r="K621" s="341">
        <f t="shared" si="195"/>
        <v>2343.75</v>
      </c>
      <c r="L621" s="341">
        <f t="shared" si="195"/>
        <v>585.9375</v>
      </c>
      <c r="M621" s="341">
        <f t="shared" si="195"/>
        <v>146.484375</v>
      </c>
      <c r="N621" s="18" t="s">
        <v>44</v>
      </c>
      <c r="O621" s="18">
        <v>12</v>
      </c>
      <c r="P621" s="18">
        <v>2</v>
      </c>
      <c r="Q621" s="18">
        <v>3</v>
      </c>
      <c r="R621" s="18">
        <v>1</v>
      </c>
      <c r="S621" s="18">
        <v>1</v>
      </c>
      <c r="T621" s="18">
        <v>1</v>
      </c>
    </row>
    <row r="622" spans="2:20" x14ac:dyDescent="0.2">
      <c r="B622" s="500"/>
      <c r="C622" s="501"/>
      <c r="D622" s="487"/>
      <c r="E622" s="352" t="s">
        <v>739</v>
      </c>
      <c r="F622" s="17" t="s">
        <v>740</v>
      </c>
      <c r="G622" s="20">
        <v>150</v>
      </c>
      <c r="H622" s="341">
        <v>10</v>
      </c>
      <c r="I622" s="341">
        <f t="shared" si="191"/>
        <v>1500</v>
      </c>
      <c r="J622" s="341">
        <f t="shared" si="195"/>
        <v>375</v>
      </c>
      <c r="K622" s="341">
        <f t="shared" si="195"/>
        <v>93.75</v>
      </c>
      <c r="L622" s="341">
        <f t="shared" si="195"/>
        <v>23.4375</v>
      </c>
      <c r="M622" s="341">
        <f t="shared" si="195"/>
        <v>5.859375</v>
      </c>
      <c r="N622" s="18" t="s">
        <v>44</v>
      </c>
      <c r="O622" s="18">
        <v>12</v>
      </c>
      <c r="P622" s="18">
        <v>2</v>
      </c>
      <c r="Q622" s="18">
        <v>3</v>
      </c>
      <c r="R622" s="18">
        <v>1</v>
      </c>
      <c r="S622" s="18">
        <v>1</v>
      </c>
      <c r="T622" s="18">
        <v>1</v>
      </c>
    </row>
    <row r="623" spans="2:20" x14ac:dyDescent="0.2">
      <c r="B623" s="500"/>
      <c r="C623" s="501"/>
      <c r="D623" s="487"/>
      <c r="E623" s="352" t="s">
        <v>741</v>
      </c>
      <c r="F623" s="18" t="s">
        <v>190</v>
      </c>
      <c r="G623" s="20">
        <v>150</v>
      </c>
      <c r="H623" s="341">
        <v>500</v>
      </c>
      <c r="I623" s="341">
        <f t="shared" si="191"/>
        <v>75000</v>
      </c>
      <c r="J623" s="341">
        <f t="shared" si="195"/>
        <v>18750</v>
      </c>
      <c r="K623" s="341">
        <f t="shared" si="195"/>
        <v>4687.5</v>
      </c>
      <c r="L623" s="341">
        <f t="shared" si="195"/>
        <v>1171.875</v>
      </c>
      <c r="M623" s="341">
        <f t="shared" si="195"/>
        <v>292.96875</v>
      </c>
      <c r="N623" s="18" t="s">
        <v>44</v>
      </c>
      <c r="O623" s="36">
        <v>12</v>
      </c>
      <c r="P623" s="36">
        <v>2</v>
      </c>
      <c r="Q623" s="36">
        <v>3</v>
      </c>
      <c r="R623" s="36">
        <v>1</v>
      </c>
      <c r="S623" s="36">
        <v>1</v>
      </c>
      <c r="T623" s="36">
        <v>1</v>
      </c>
    </row>
    <row r="624" spans="2:20" x14ac:dyDescent="0.2">
      <c r="B624" s="475"/>
      <c r="C624" s="501"/>
      <c r="D624" s="487"/>
      <c r="E624" s="352" t="s">
        <v>742</v>
      </c>
      <c r="F624" s="17" t="s">
        <v>180</v>
      </c>
      <c r="G624" s="20">
        <v>5</v>
      </c>
      <c r="H624" s="341">
        <v>10000</v>
      </c>
      <c r="I624" s="341">
        <f t="shared" si="191"/>
        <v>50000</v>
      </c>
      <c r="J624" s="341">
        <f t="shared" si="195"/>
        <v>12500</v>
      </c>
      <c r="K624" s="341">
        <f t="shared" si="195"/>
        <v>3125</v>
      </c>
      <c r="L624" s="341">
        <f t="shared" si="195"/>
        <v>781.25</v>
      </c>
      <c r="M624" s="341">
        <f t="shared" si="195"/>
        <v>195.3125</v>
      </c>
      <c r="N624" s="18" t="s">
        <v>44</v>
      </c>
      <c r="O624" s="36">
        <v>12</v>
      </c>
      <c r="P624" s="36">
        <v>2</v>
      </c>
      <c r="Q624" s="36">
        <v>2</v>
      </c>
      <c r="R624" s="36">
        <v>5</v>
      </c>
      <c r="S624" s="36">
        <v>8</v>
      </c>
      <c r="T624" s="36">
        <v>1</v>
      </c>
    </row>
    <row r="625" spans="2:20" x14ac:dyDescent="0.2">
      <c r="B625" s="475"/>
      <c r="C625" s="501"/>
      <c r="D625" s="487"/>
      <c r="E625" s="352" t="s">
        <v>743</v>
      </c>
      <c r="F625" s="18" t="s">
        <v>182</v>
      </c>
      <c r="G625" s="20">
        <v>150</v>
      </c>
      <c r="H625" s="341">
        <v>70</v>
      </c>
      <c r="I625" s="341">
        <f>+G625*H625</f>
        <v>10500</v>
      </c>
      <c r="J625" s="341">
        <f t="shared" si="195"/>
        <v>2625</v>
      </c>
      <c r="K625" s="341">
        <f t="shared" si="195"/>
        <v>656.25</v>
      </c>
      <c r="L625" s="341">
        <f t="shared" si="195"/>
        <v>164.0625</v>
      </c>
      <c r="M625" s="341">
        <f t="shared" si="195"/>
        <v>41.015625</v>
      </c>
      <c r="N625" s="18" t="s">
        <v>44</v>
      </c>
      <c r="O625" s="18">
        <v>12</v>
      </c>
      <c r="P625" s="18">
        <v>2</v>
      </c>
      <c r="Q625" s="18">
        <v>2</v>
      </c>
      <c r="R625" s="18">
        <v>5</v>
      </c>
      <c r="S625" s="18">
        <v>8</v>
      </c>
      <c r="T625" s="18">
        <v>1</v>
      </c>
    </row>
    <row r="626" spans="2:20" x14ac:dyDescent="0.2">
      <c r="B626" s="475"/>
      <c r="C626" s="501"/>
      <c r="D626" s="487"/>
      <c r="E626" s="352" t="s">
        <v>744</v>
      </c>
      <c r="F626" s="18" t="s">
        <v>184</v>
      </c>
      <c r="G626" s="20">
        <v>45</v>
      </c>
      <c r="H626" s="341">
        <v>350</v>
      </c>
      <c r="I626" s="341">
        <f>G626*H626</f>
        <v>15750</v>
      </c>
      <c r="J626" s="341">
        <f t="shared" si="195"/>
        <v>3937.5</v>
      </c>
      <c r="K626" s="341">
        <f t="shared" si="195"/>
        <v>984.375</v>
      </c>
      <c r="L626" s="341">
        <f t="shared" si="195"/>
        <v>246.09375</v>
      </c>
      <c r="M626" s="341">
        <f t="shared" si="195"/>
        <v>61.5234375</v>
      </c>
      <c r="N626" s="18" t="s">
        <v>44</v>
      </c>
      <c r="O626" s="18">
        <v>12</v>
      </c>
      <c r="P626" s="18">
        <v>2</v>
      </c>
      <c r="Q626" s="18">
        <v>2</v>
      </c>
      <c r="R626" s="18">
        <v>5</v>
      </c>
      <c r="S626" s="18">
        <v>8</v>
      </c>
      <c r="T626" s="18">
        <v>1</v>
      </c>
    </row>
    <row r="627" spans="2:20" x14ac:dyDescent="0.2">
      <c r="B627" s="475"/>
      <c r="C627" s="501"/>
      <c r="D627" s="487"/>
      <c r="E627" s="352" t="s">
        <v>745</v>
      </c>
      <c r="F627" s="17" t="s">
        <v>445</v>
      </c>
      <c r="G627" s="20">
        <v>5</v>
      </c>
      <c r="H627" s="341">
        <v>16000</v>
      </c>
      <c r="I627" s="341">
        <f>G627*H627</f>
        <v>80000</v>
      </c>
      <c r="J627" s="341">
        <f t="shared" si="195"/>
        <v>20000</v>
      </c>
      <c r="K627" s="341">
        <f t="shared" si="195"/>
        <v>5000</v>
      </c>
      <c r="L627" s="341">
        <f t="shared" si="195"/>
        <v>1250</v>
      </c>
      <c r="M627" s="341">
        <f t="shared" si="195"/>
        <v>312.5</v>
      </c>
      <c r="N627" s="18" t="s">
        <v>44</v>
      </c>
      <c r="O627" s="18">
        <v>12</v>
      </c>
      <c r="P627" s="18">
        <v>2</v>
      </c>
      <c r="Q627" s="18">
        <v>2</v>
      </c>
      <c r="R627" s="18">
        <v>5</v>
      </c>
      <c r="S627" s="18">
        <v>8</v>
      </c>
      <c r="T627" s="18">
        <v>1</v>
      </c>
    </row>
    <row r="628" spans="2:20" x14ac:dyDescent="0.2">
      <c r="B628" s="475"/>
      <c r="C628" s="501"/>
      <c r="D628" s="487"/>
      <c r="E628" s="352" t="s">
        <v>746</v>
      </c>
      <c r="F628" s="17" t="s">
        <v>128</v>
      </c>
      <c r="G628" s="20">
        <v>1000</v>
      </c>
      <c r="H628" s="341">
        <v>0</v>
      </c>
      <c r="I628" s="341">
        <f t="shared" ref="I628:I655" si="196">+G628*H628</f>
        <v>0</v>
      </c>
      <c r="J628" s="341">
        <f t="shared" si="195"/>
        <v>0</v>
      </c>
      <c r="K628" s="341">
        <f t="shared" ref="K628:K630" si="197">+I628/4</f>
        <v>0</v>
      </c>
      <c r="L628" s="341">
        <f t="shared" ref="L628:L630" si="198">+I628/4</f>
        <v>0</v>
      </c>
      <c r="M628" s="341">
        <f t="shared" ref="M628:M630" si="199">+I628/4</f>
        <v>0</v>
      </c>
      <c r="N628" s="18" t="s">
        <v>44</v>
      </c>
      <c r="O628" s="18">
        <v>12</v>
      </c>
      <c r="P628" s="18">
        <v>2</v>
      </c>
      <c r="Q628" s="18">
        <v>2</v>
      </c>
      <c r="R628" s="18">
        <v>2</v>
      </c>
      <c r="S628" s="18">
        <v>2</v>
      </c>
      <c r="T628" s="18">
        <v>1</v>
      </c>
    </row>
    <row r="629" spans="2:20" x14ac:dyDescent="0.2">
      <c r="B629" s="475"/>
      <c r="C629" s="501"/>
      <c r="D629" s="487"/>
      <c r="E629" s="352" t="s">
        <v>747</v>
      </c>
      <c r="F629" s="18" t="s">
        <v>131</v>
      </c>
      <c r="G629" s="20">
        <v>150</v>
      </c>
      <c r="H629" s="341">
        <v>40</v>
      </c>
      <c r="I629" s="341">
        <f t="shared" si="196"/>
        <v>6000</v>
      </c>
      <c r="J629" s="341">
        <f t="shared" si="195"/>
        <v>1500</v>
      </c>
      <c r="K629" s="341">
        <f t="shared" si="197"/>
        <v>1500</v>
      </c>
      <c r="L629" s="341">
        <f t="shared" si="198"/>
        <v>1500</v>
      </c>
      <c r="M629" s="341">
        <f t="shared" si="199"/>
        <v>1500</v>
      </c>
      <c r="N629" s="18" t="s">
        <v>44</v>
      </c>
      <c r="O629" s="36">
        <v>12</v>
      </c>
      <c r="P629" s="36">
        <v>2</v>
      </c>
      <c r="Q629" s="36">
        <v>3</v>
      </c>
      <c r="R629" s="36">
        <v>9</v>
      </c>
      <c r="S629" s="36">
        <v>2</v>
      </c>
      <c r="T629" s="36">
        <v>1</v>
      </c>
    </row>
    <row r="630" spans="2:20" x14ac:dyDescent="0.2">
      <c r="B630" s="475"/>
      <c r="C630" s="501"/>
      <c r="D630" s="487"/>
      <c r="E630" s="352" t="s">
        <v>748</v>
      </c>
      <c r="F630" s="17" t="s">
        <v>173</v>
      </c>
      <c r="G630" s="20">
        <v>150</v>
      </c>
      <c r="H630" s="341">
        <v>8</v>
      </c>
      <c r="I630" s="341">
        <f>G630*H630</f>
        <v>1200</v>
      </c>
      <c r="J630" s="341">
        <f t="shared" si="195"/>
        <v>300</v>
      </c>
      <c r="K630" s="341">
        <f t="shared" si="197"/>
        <v>300</v>
      </c>
      <c r="L630" s="341">
        <f t="shared" si="198"/>
        <v>300</v>
      </c>
      <c r="M630" s="341">
        <f t="shared" si="199"/>
        <v>300</v>
      </c>
      <c r="N630" s="18" t="s">
        <v>44</v>
      </c>
      <c r="O630" s="36">
        <v>12</v>
      </c>
      <c r="P630" s="36">
        <v>2</v>
      </c>
      <c r="Q630" s="36">
        <v>3</v>
      </c>
      <c r="R630" s="36">
        <v>9</v>
      </c>
      <c r="S630" s="36">
        <v>2</v>
      </c>
      <c r="T630" s="36">
        <v>1</v>
      </c>
    </row>
    <row r="631" spans="2:20" x14ac:dyDescent="0.2">
      <c r="B631" s="502"/>
      <c r="C631" s="503"/>
      <c r="D631" s="487"/>
      <c r="E631" s="352" t="s">
        <v>749</v>
      </c>
      <c r="F631" s="18" t="s">
        <v>50</v>
      </c>
      <c r="G631" s="20">
        <v>20</v>
      </c>
      <c r="H631" s="341">
        <v>4000</v>
      </c>
      <c r="I631" s="341">
        <f t="shared" si="196"/>
        <v>80000</v>
      </c>
      <c r="J631" s="341">
        <f>+I631/4</f>
        <v>20000</v>
      </c>
      <c r="K631" s="341">
        <f>+I631/4</f>
        <v>20000</v>
      </c>
      <c r="L631" s="341">
        <f>+I631/4</f>
        <v>20000</v>
      </c>
      <c r="M631" s="341">
        <f>+I631/4</f>
        <v>20000</v>
      </c>
      <c r="N631" s="18" t="s">
        <v>44</v>
      </c>
      <c r="O631" s="18">
        <v>12</v>
      </c>
      <c r="P631" s="18">
        <v>2</v>
      </c>
      <c r="Q631" s="18">
        <v>2</v>
      </c>
      <c r="R631" s="18">
        <v>3</v>
      </c>
      <c r="S631" s="18">
        <v>1</v>
      </c>
      <c r="T631" s="18">
        <v>1</v>
      </c>
    </row>
    <row r="632" spans="2:20" ht="28.5" customHeight="1" x14ac:dyDescent="0.2">
      <c r="B632" s="473" t="s">
        <v>1316</v>
      </c>
      <c r="C632" s="474"/>
      <c r="D632" s="480">
        <f>SUMPRODUCT(I632:I640)</f>
        <v>535600</v>
      </c>
      <c r="E632" s="352" t="s">
        <v>750</v>
      </c>
      <c r="F632" s="17" t="s">
        <v>164</v>
      </c>
      <c r="G632" s="20">
        <v>10</v>
      </c>
      <c r="H632" s="341">
        <v>15000</v>
      </c>
      <c r="I632" s="341">
        <f>G632*H632</f>
        <v>150000</v>
      </c>
      <c r="J632" s="341">
        <f>I632/4</f>
        <v>37500</v>
      </c>
      <c r="K632" s="341">
        <f>I632/4</f>
        <v>37500</v>
      </c>
      <c r="L632" s="341">
        <f>I632/4</f>
        <v>37500</v>
      </c>
      <c r="M632" s="341">
        <f>I632/4</f>
        <v>37500</v>
      </c>
      <c r="N632" s="18" t="s">
        <v>44</v>
      </c>
      <c r="O632" s="18">
        <v>12</v>
      </c>
      <c r="P632" s="18">
        <v>2</v>
      </c>
      <c r="Q632" s="18">
        <v>2</v>
      </c>
      <c r="R632" s="18">
        <v>8</v>
      </c>
      <c r="S632" s="18">
        <v>7</v>
      </c>
      <c r="T632" s="18">
        <v>4</v>
      </c>
    </row>
    <row r="633" spans="2:20" ht="25.5" x14ac:dyDescent="0.2">
      <c r="B633" s="475"/>
      <c r="C633" s="476"/>
      <c r="D633" s="480"/>
      <c r="E633" s="352" t="s">
        <v>751</v>
      </c>
      <c r="F633" s="17" t="s">
        <v>752</v>
      </c>
      <c r="G633" s="20">
        <v>200</v>
      </c>
      <c r="H633" s="341">
        <v>350</v>
      </c>
      <c r="I633" s="341">
        <f t="shared" ref="I633:I636" si="200">+G633*H633</f>
        <v>70000</v>
      </c>
      <c r="J633" s="341">
        <f t="shared" ref="J633:J640" si="201">I633/4</f>
        <v>17500</v>
      </c>
      <c r="K633" s="341">
        <f t="shared" ref="K633:K640" si="202">I633/4</f>
        <v>17500</v>
      </c>
      <c r="L633" s="341">
        <f t="shared" ref="L633:L640" si="203">I633/4</f>
        <v>17500</v>
      </c>
      <c r="M633" s="341">
        <f t="shared" ref="M633:M640" si="204">I633/4</f>
        <v>17500</v>
      </c>
      <c r="N633" s="18" t="s">
        <v>44</v>
      </c>
      <c r="O633" s="18">
        <v>12</v>
      </c>
      <c r="P633" s="18">
        <v>2</v>
      </c>
      <c r="Q633" s="18">
        <v>3</v>
      </c>
      <c r="R633" s="18">
        <v>1</v>
      </c>
      <c r="S633" s="18">
        <v>1</v>
      </c>
      <c r="T633" s="18">
        <v>1</v>
      </c>
    </row>
    <row r="634" spans="2:20" x14ac:dyDescent="0.2">
      <c r="B634" s="475"/>
      <c r="C634" s="476"/>
      <c r="D634" s="480"/>
      <c r="E634" s="352" t="s">
        <v>753</v>
      </c>
      <c r="F634" s="18" t="s">
        <v>190</v>
      </c>
      <c r="G634" s="20">
        <v>200</v>
      </c>
      <c r="H634" s="341">
        <v>500</v>
      </c>
      <c r="I634" s="341">
        <f t="shared" si="200"/>
        <v>100000</v>
      </c>
      <c r="J634" s="341">
        <f t="shared" si="201"/>
        <v>25000</v>
      </c>
      <c r="K634" s="341">
        <f t="shared" si="202"/>
        <v>25000</v>
      </c>
      <c r="L634" s="341">
        <f t="shared" si="203"/>
        <v>25000</v>
      </c>
      <c r="M634" s="341">
        <f t="shared" si="204"/>
        <v>25000</v>
      </c>
      <c r="N634" s="18" t="s">
        <v>44</v>
      </c>
      <c r="O634" s="36">
        <v>12</v>
      </c>
      <c r="P634" s="36">
        <v>2</v>
      </c>
      <c r="Q634" s="36">
        <v>3</v>
      </c>
      <c r="R634" s="36">
        <v>1</v>
      </c>
      <c r="S634" s="36">
        <v>1</v>
      </c>
      <c r="T634" s="36">
        <v>1</v>
      </c>
    </row>
    <row r="635" spans="2:20" x14ac:dyDescent="0.2">
      <c r="B635" s="477"/>
      <c r="C635" s="476"/>
      <c r="D635" s="480"/>
      <c r="E635" s="352" t="s">
        <v>754</v>
      </c>
      <c r="F635" s="17" t="s">
        <v>131</v>
      </c>
      <c r="G635" s="20">
        <v>200</v>
      </c>
      <c r="H635" s="341">
        <v>40</v>
      </c>
      <c r="I635" s="341">
        <f t="shared" si="200"/>
        <v>8000</v>
      </c>
      <c r="J635" s="341">
        <f t="shared" si="201"/>
        <v>2000</v>
      </c>
      <c r="K635" s="341">
        <f t="shared" si="202"/>
        <v>2000</v>
      </c>
      <c r="L635" s="341">
        <f t="shared" si="203"/>
        <v>2000</v>
      </c>
      <c r="M635" s="341">
        <f t="shared" si="204"/>
        <v>2000</v>
      </c>
      <c r="N635" s="18" t="s">
        <v>44</v>
      </c>
      <c r="O635" s="36">
        <v>12</v>
      </c>
      <c r="P635" s="36">
        <v>2</v>
      </c>
      <c r="Q635" s="36">
        <v>3</v>
      </c>
      <c r="R635" s="36">
        <v>9</v>
      </c>
      <c r="S635" s="36">
        <v>2</v>
      </c>
      <c r="T635" s="36">
        <v>1</v>
      </c>
    </row>
    <row r="636" spans="2:20" x14ac:dyDescent="0.2">
      <c r="B636" s="477"/>
      <c r="C636" s="476"/>
      <c r="D636" s="480"/>
      <c r="E636" s="352" t="s">
        <v>755</v>
      </c>
      <c r="F636" s="18" t="s">
        <v>173</v>
      </c>
      <c r="G636" s="20">
        <v>200</v>
      </c>
      <c r="H636" s="341">
        <v>8</v>
      </c>
      <c r="I636" s="341">
        <f t="shared" si="200"/>
        <v>1600</v>
      </c>
      <c r="J636" s="341">
        <f t="shared" si="201"/>
        <v>400</v>
      </c>
      <c r="K636" s="341">
        <f t="shared" si="202"/>
        <v>400</v>
      </c>
      <c r="L636" s="341">
        <f t="shared" si="203"/>
        <v>400</v>
      </c>
      <c r="M636" s="341">
        <f t="shared" si="204"/>
        <v>400</v>
      </c>
      <c r="N636" s="18" t="s">
        <v>44</v>
      </c>
      <c r="O636" s="18">
        <v>12</v>
      </c>
      <c r="P636" s="18">
        <v>2</v>
      </c>
      <c r="Q636" s="18">
        <v>3</v>
      </c>
      <c r="R636" s="18">
        <v>9</v>
      </c>
      <c r="S636" s="18">
        <v>2</v>
      </c>
      <c r="T636" s="18">
        <v>1</v>
      </c>
    </row>
    <row r="637" spans="2:20" x14ac:dyDescent="0.2">
      <c r="B637" s="477"/>
      <c r="C637" s="476"/>
      <c r="D637" s="480"/>
      <c r="E637" s="352" t="s">
        <v>756</v>
      </c>
      <c r="F637" s="17" t="s">
        <v>180</v>
      </c>
      <c r="G637" s="20">
        <v>10</v>
      </c>
      <c r="H637" s="341">
        <v>10000</v>
      </c>
      <c r="I637" s="341">
        <v>160000</v>
      </c>
      <c r="J637" s="341">
        <f t="shared" si="201"/>
        <v>40000</v>
      </c>
      <c r="K637" s="341">
        <f t="shared" si="202"/>
        <v>40000</v>
      </c>
      <c r="L637" s="341">
        <f t="shared" si="203"/>
        <v>40000</v>
      </c>
      <c r="M637" s="341">
        <f t="shared" si="204"/>
        <v>40000</v>
      </c>
      <c r="N637" s="18" t="s">
        <v>44</v>
      </c>
      <c r="O637" s="18">
        <v>12</v>
      </c>
      <c r="P637" s="18">
        <v>2</v>
      </c>
      <c r="Q637" s="18">
        <v>2</v>
      </c>
      <c r="R637" s="18">
        <v>5</v>
      </c>
      <c r="S637" s="18">
        <v>8</v>
      </c>
      <c r="T637" s="18">
        <v>1</v>
      </c>
    </row>
    <row r="638" spans="2:20" x14ac:dyDescent="0.2">
      <c r="B638" s="477"/>
      <c r="C638" s="476"/>
      <c r="D638" s="480"/>
      <c r="E638" s="352" t="s">
        <v>757</v>
      </c>
      <c r="F638" s="17" t="s">
        <v>182</v>
      </c>
      <c r="G638" s="20">
        <v>200</v>
      </c>
      <c r="H638" s="341">
        <v>70</v>
      </c>
      <c r="I638" s="341">
        <f>G638*H638</f>
        <v>14000</v>
      </c>
      <c r="J638" s="341">
        <f t="shared" si="201"/>
        <v>3500</v>
      </c>
      <c r="K638" s="341">
        <f t="shared" si="202"/>
        <v>3500</v>
      </c>
      <c r="L638" s="341">
        <f t="shared" si="203"/>
        <v>3500</v>
      </c>
      <c r="M638" s="341">
        <f t="shared" si="204"/>
        <v>3500</v>
      </c>
      <c r="N638" s="18" t="s">
        <v>44</v>
      </c>
      <c r="O638" s="18">
        <v>12</v>
      </c>
      <c r="P638" s="18">
        <v>2</v>
      </c>
      <c r="Q638" s="18">
        <v>2</v>
      </c>
      <c r="R638" s="18">
        <v>5</v>
      </c>
      <c r="S638" s="18">
        <v>8</v>
      </c>
      <c r="T638" s="18">
        <v>1</v>
      </c>
    </row>
    <row r="639" spans="2:20" x14ac:dyDescent="0.2">
      <c r="B639" s="477"/>
      <c r="C639" s="476"/>
      <c r="D639" s="480"/>
      <c r="E639" s="352" t="s">
        <v>758</v>
      </c>
      <c r="F639" s="18" t="s">
        <v>184</v>
      </c>
      <c r="G639" s="20">
        <v>20</v>
      </c>
      <c r="H639" s="341">
        <v>350</v>
      </c>
      <c r="I639" s="341">
        <f>G639*H639</f>
        <v>7000</v>
      </c>
      <c r="J639" s="341">
        <f t="shared" si="201"/>
        <v>1750</v>
      </c>
      <c r="K639" s="341">
        <f t="shared" si="202"/>
        <v>1750</v>
      </c>
      <c r="L639" s="341">
        <f t="shared" si="203"/>
        <v>1750</v>
      </c>
      <c r="M639" s="341">
        <f t="shared" si="204"/>
        <v>1750</v>
      </c>
      <c r="N639" s="18" t="s">
        <v>44</v>
      </c>
      <c r="O639" s="36">
        <v>12</v>
      </c>
      <c r="P639" s="36">
        <v>2</v>
      </c>
      <c r="Q639" s="36">
        <v>2</v>
      </c>
      <c r="R639" s="36">
        <v>5</v>
      </c>
      <c r="S639" s="36">
        <v>8</v>
      </c>
      <c r="T639" s="36">
        <v>1</v>
      </c>
    </row>
    <row r="640" spans="2:20" x14ac:dyDescent="0.2">
      <c r="B640" s="478"/>
      <c r="C640" s="479"/>
      <c r="D640" s="480"/>
      <c r="E640" s="352" t="s">
        <v>759</v>
      </c>
      <c r="F640" s="17" t="s">
        <v>50</v>
      </c>
      <c r="G640" s="20">
        <v>10</v>
      </c>
      <c r="H640" s="341">
        <v>2500</v>
      </c>
      <c r="I640" s="341">
        <f t="shared" ref="I640:I645" si="205">+G640*H640</f>
        <v>25000</v>
      </c>
      <c r="J640" s="341">
        <f t="shared" si="201"/>
        <v>6250</v>
      </c>
      <c r="K640" s="341">
        <f t="shared" si="202"/>
        <v>6250</v>
      </c>
      <c r="L640" s="341">
        <f t="shared" si="203"/>
        <v>6250</v>
      </c>
      <c r="M640" s="341">
        <f t="shared" si="204"/>
        <v>6250</v>
      </c>
      <c r="N640" s="18" t="s">
        <v>44</v>
      </c>
      <c r="O640" s="36">
        <v>12</v>
      </c>
      <c r="P640" s="36">
        <v>2</v>
      </c>
      <c r="Q640" s="36">
        <v>2</v>
      </c>
      <c r="R640" s="36">
        <v>3</v>
      </c>
      <c r="S640" s="36">
        <v>1</v>
      </c>
      <c r="T640" s="36">
        <v>1</v>
      </c>
    </row>
    <row r="641" spans="2:20" ht="14.25" customHeight="1" x14ac:dyDescent="0.2">
      <c r="B641" s="481" t="s">
        <v>1347</v>
      </c>
      <c r="C641" s="482"/>
      <c r="D641" s="483">
        <f>+SUM(I641:I649)</f>
        <v>357175</v>
      </c>
      <c r="E641" s="352" t="s">
        <v>760</v>
      </c>
      <c r="F641" s="18" t="s">
        <v>186</v>
      </c>
      <c r="G641" s="20">
        <v>100</v>
      </c>
      <c r="H641" s="341">
        <v>250</v>
      </c>
      <c r="I641" s="341">
        <f t="shared" si="205"/>
        <v>25000</v>
      </c>
      <c r="J641" s="341"/>
      <c r="K641" s="341">
        <f t="shared" ref="K641:K645" si="206">+I641/3</f>
        <v>8333.3333333333339</v>
      </c>
      <c r="L641" s="341">
        <f t="shared" ref="L641:L645" si="207">+I641/3</f>
        <v>8333.3333333333339</v>
      </c>
      <c r="M641" s="341">
        <f t="shared" ref="M641:M645" si="208">+I641/3</f>
        <v>8333.3333333333339</v>
      </c>
      <c r="N641" s="18" t="s">
        <v>44</v>
      </c>
      <c r="O641" s="18">
        <v>12</v>
      </c>
      <c r="P641" s="18">
        <v>2</v>
      </c>
      <c r="Q641" s="18">
        <v>3</v>
      </c>
      <c r="R641" s="18">
        <v>1</v>
      </c>
      <c r="S641" s="18">
        <v>1</v>
      </c>
      <c r="T641" s="18">
        <v>1</v>
      </c>
    </row>
    <row r="642" spans="2:20" x14ac:dyDescent="0.2">
      <c r="B642" s="482"/>
      <c r="C642" s="482"/>
      <c r="D642" s="483"/>
      <c r="E642" s="352" t="s">
        <v>761</v>
      </c>
      <c r="F642" s="18" t="s">
        <v>190</v>
      </c>
      <c r="G642" s="20">
        <v>100</v>
      </c>
      <c r="H642" s="341">
        <v>500</v>
      </c>
      <c r="I642" s="341">
        <f t="shared" si="205"/>
        <v>50000</v>
      </c>
      <c r="J642" s="341"/>
      <c r="K642" s="341">
        <f t="shared" si="206"/>
        <v>16666.666666666668</v>
      </c>
      <c r="L642" s="341">
        <f t="shared" si="207"/>
        <v>16666.666666666668</v>
      </c>
      <c r="M642" s="341">
        <f t="shared" si="208"/>
        <v>16666.666666666668</v>
      </c>
      <c r="N642" s="18" t="s">
        <v>44</v>
      </c>
      <c r="O642" s="18">
        <v>12</v>
      </c>
      <c r="P642" s="18">
        <v>2</v>
      </c>
      <c r="Q642" s="18">
        <v>3</v>
      </c>
      <c r="R642" s="18">
        <v>1</v>
      </c>
      <c r="S642" s="18">
        <v>1</v>
      </c>
      <c r="T642" s="18">
        <v>1</v>
      </c>
    </row>
    <row r="643" spans="2:20" x14ac:dyDescent="0.2">
      <c r="B643" s="482"/>
      <c r="C643" s="482"/>
      <c r="D643" s="483"/>
      <c r="E643" s="352" t="s">
        <v>762</v>
      </c>
      <c r="F643" s="17" t="s">
        <v>131</v>
      </c>
      <c r="G643" s="20">
        <v>100</v>
      </c>
      <c r="H643" s="341">
        <v>40</v>
      </c>
      <c r="I643" s="341">
        <f t="shared" si="205"/>
        <v>4000</v>
      </c>
      <c r="J643" s="341"/>
      <c r="K643" s="341">
        <f t="shared" si="206"/>
        <v>1333.3333333333333</v>
      </c>
      <c r="L643" s="341">
        <f t="shared" si="207"/>
        <v>1333.3333333333333</v>
      </c>
      <c r="M643" s="341">
        <f t="shared" si="208"/>
        <v>1333.3333333333333</v>
      </c>
      <c r="N643" s="18" t="s">
        <v>44</v>
      </c>
      <c r="O643" s="18">
        <v>12</v>
      </c>
      <c r="P643" s="18">
        <v>2</v>
      </c>
      <c r="Q643" s="18">
        <v>3</v>
      </c>
      <c r="R643" s="18">
        <v>9</v>
      </c>
      <c r="S643" s="18">
        <v>2</v>
      </c>
      <c r="T643" s="18">
        <v>1</v>
      </c>
    </row>
    <row r="644" spans="2:20" x14ac:dyDescent="0.2">
      <c r="B644" s="482"/>
      <c r="C644" s="482"/>
      <c r="D644" s="483"/>
      <c r="E644" s="352" t="s">
        <v>763</v>
      </c>
      <c r="F644" s="17" t="s">
        <v>173</v>
      </c>
      <c r="G644" s="20">
        <v>100</v>
      </c>
      <c r="H644" s="341">
        <v>8</v>
      </c>
      <c r="I644" s="341">
        <f t="shared" si="205"/>
        <v>800</v>
      </c>
      <c r="J644" s="341"/>
      <c r="K644" s="341">
        <f t="shared" si="206"/>
        <v>266.66666666666669</v>
      </c>
      <c r="L644" s="341">
        <f t="shared" si="207"/>
        <v>266.66666666666669</v>
      </c>
      <c r="M644" s="341">
        <f t="shared" si="208"/>
        <v>266.66666666666669</v>
      </c>
      <c r="N644" s="18" t="s">
        <v>44</v>
      </c>
      <c r="O644" s="18">
        <v>12</v>
      </c>
      <c r="P644" s="18">
        <v>2</v>
      </c>
      <c r="Q644" s="18">
        <v>3</v>
      </c>
      <c r="R644" s="18">
        <v>9</v>
      </c>
      <c r="S644" s="18">
        <v>2</v>
      </c>
      <c r="T644" s="18">
        <v>1</v>
      </c>
    </row>
    <row r="645" spans="2:20" x14ac:dyDescent="0.2">
      <c r="B645" s="482"/>
      <c r="C645" s="482"/>
      <c r="D645" s="483"/>
      <c r="E645" s="352" t="s">
        <v>764</v>
      </c>
      <c r="F645" s="18" t="s">
        <v>219</v>
      </c>
      <c r="G645" s="20">
        <v>10</v>
      </c>
      <c r="H645" s="341">
        <v>600</v>
      </c>
      <c r="I645" s="341">
        <f t="shared" si="205"/>
        <v>6000</v>
      </c>
      <c r="J645" s="341"/>
      <c r="K645" s="341">
        <f t="shared" si="206"/>
        <v>2000</v>
      </c>
      <c r="L645" s="341">
        <f t="shared" si="207"/>
        <v>2000</v>
      </c>
      <c r="M645" s="341">
        <f t="shared" si="208"/>
        <v>2000</v>
      </c>
      <c r="N645" s="18" t="s">
        <v>44</v>
      </c>
      <c r="O645" s="36">
        <v>12</v>
      </c>
      <c r="P645" s="36">
        <v>2</v>
      </c>
      <c r="Q645" s="36">
        <v>3</v>
      </c>
      <c r="R645" s="36">
        <v>3</v>
      </c>
      <c r="S645" s="36">
        <v>1</v>
      </c>
      <c r="T645" s="36">
        <v>1</v>
      </c>
    </row>
    <row r="646" spans="2:20" x14ac:dyDescent="0.2">
      <c r="B646" s="482"/>
      <c r="C646" s="482"/>
      <c r="D646" s="483"/>
      <c r="E646" s="352" t="s">
        <v>765</v>
      </c>
      <c r="F646" s="17" t="s">
        <v>180</v>
      </c>
      <c r="G646" s="20">
        <v>5</v>
      </c>
      <c r="H646" s="341">
        <v>10000</v>
      </c>
      <c r="I646" s="341">
        <v>160000</v>
      </c>
      <c r="J646" s="341">
        <v>40000</v>
      </c>
      <c r="K646" s="341">
        <v>10000</v>
      </c>
      <c r="L646" s="341">
        <v>2500</v>
      </c>
      <c r="M646" s="341">
        <v>625</v>
      </c>
      <c r="N646" s="18" t="s">
        <v>44</v>
      </c>
      <c r="O646" s="36">
        <v>12</v>
      </c>
      <c r="P646" s="36">
        <v>2</v>
      </c>
      <c r="Q646" s="36">
        <v>2</v>
      </c>
      <c r="R646" s="36">
        <v>5</v>
      </c>
      <c r="S646" s="36">
        <v>8</v>
      </c>
      <c r="T646" s="36">
        <v>1</v>
      </c>
    </row>
    <row r="647" spans="2:20" x14ac:dyDescent="0.2">
      <c r="B647" s="482"/>
      <c r="C647" s="482"/>
      <c r="D647" s="483"/>
      <c r="E647" s="352" t="s">
        <v>766</v>
      </c>
      <c r="F647" s="18" t="s">
        <v>182</v>
      </c>
      <c r="G647" s="20">
        <v>100</v>
      </c>
      <c r="H647" s="341">
        <v>70</v>
      </c>
      <c r="I647" s="341">
        <f>G647*H647</f>
        <v>7000</v>
      </c>
      <c r="J647" s="341">
        <f t="shared" ref="J647:M648" si="209">+I647/4</f>
        <v>1750</v>
      </c>
      <c r="K647" s="341">
        <f t="shared" si="209"/>
        <v>437.5</v>
      </c>
      <c r="L647" s="341">
        <f t="shared" si="209"/>
        <v>109.375</v>
      </c>
      <c r="M647" s="341">
        <f t="shared" si="209"/>
        <v>27.34375</v>
      </c>
      <c r="N647" s="18" t="s">
        <v>44</v>
      </c>
      <c r="O647" s="18">
        <v>12</v>
      </c>
      <c r="P647" s="18">
        <v>2</v>
      </c>
      <c r="Q647" s="18">
        <v>2</v>
      </c>
      <c r="R647" s="18">
        <v>5</v>
      </c>
      <c r="S647" s="18">
        <v>8</v>
      </c>
      <c r="T647" s="18">
        <v>1</v>
      </c>
    </row>
    <row r="648" spans="2:20" x14ac:dyDescent="0.2">
      <c r="B648" s="482"/>
      <c r="C648" s="482"/>
      <c r="D648" s="483"/>
      <c r="E648" s="352" t="s">
        <v>767</v>
      </c>
      <c r="F648" s="17" t="s">
        <v>184</v>
      </c>
      <c r="G648" s="20">
        <f>+G647/8</f>
        <v>12.5</v>
      </c>
      <c r="H648" s="341">
        <v>350</v>
      </c>
      <c r="I648" s="341">
        <f>G648*H648</f>
        <v>4375</v>
      </c>
      <c r="J648" s="341">
        <f t="shared" si="209"/>
        <v>1093.75</v>
      </c>
      <c r="K648" s="341">
        <f t="shared" si="209"/>
        <v>273.4375</v>
      </c>
      <c r="L648" s="341">
        <f t="shared" si="209"/>
        <v>68.359375</v>
      </c>
      <c r="M648" s="341">
        <f t="shared" si="209"/>
        <v>17.08984375</v>
      </c>
      <c r="N648" s="18" t="s">
        <v>44</v>
      </c>
      <c r="O648" s="18">
        <v>12</v>
      </c>
      <c r="P648" s="18">
        <v>2</v>
      </c>
      <c r="Q648" s="18">
        <v>2</v>
      </c>
      <c r="R648" s="18">
        <v>5</v>
      </c>
      <c r="S648" s="18">
        <v>8</v>
      </c>
      <c r="T648" s="18">
        <v>1</v>
      </c>
    </row>
    <row r="649" spans="2:20" x14ac:dyDescent="0.2">
      <c r="B649" s="482"/>
      <c r="C649" s="482"/>
      <c r="D649" s="483"/>
      <c r="E649" s="352" t="s">
        <v>768</v>
      </c>
      <c r="F649" s="17" t="s">
        <v>50</v>
      </c>
      <c r="G649" s="20">
        <v>40</v>
      </c>
      <c r="H649" s="341">
        <v>2500</v>
      </c>
      <c r="I649" s="341">
        <f t="shared" ref="I649" si="210">+G649*H649</f>
        <v>100000</v>
      </c>
      <c r="J649" s="341"/>
      <c r="K649" s="341">
        <f t="shared" ref="K649:K654" si="211">+I649/3</f>
        <v>33333.333333333336</v>
      </c>
      <c r="L649" s="341">
        <f t="shared" ref="L649:L654" si="212">+I649/3</f>
        <v>33333.333333333336</v>
      </c>
      <c r="M649" s="341">
        <f t="shared" ref="M649:M654" si="213">+I649/3</f>
        <v>33333.333333333336</v>
      </c>
      <c r="N649" s="18" t="s">
        <v>44</v>
      </c>
      <c r="O649" s="18">
        <v>12</v>
      </c>
      <c r="P649" s="18">
        <v>2</v>
      </c>
      <c r="Q649" s="18">
        <v>2</v>
      </c>
      <c r="R649" s="18">
        <v>3</v>
      </c>
      <c r="S649" s="18">
        <v>1</v>
      </c>
      <c r="T649" s="18">
        <v>1</v>
      </c>
    </row>
    <row r="650" spans="2:20" x14ac:dyDescent="0.2">
      <c r="B650" s="464" t="s">
        <v>1317</v>
      </c>
      <c r="C650" s="484"/>
      <c r="D650" s="487">
        <f>+SUM(I650:I660)</f>
        <v>415670</v>
      </c>
      <c r="E650" s="352" t="s">
        <v>769</v>
      </c>
      <c r="F650" s="18" t="s">
        <v>770</v>
      </c>
      <c r="G650" s="20">
        <v>90</v>
      </c>
      <c r="H650" s="341">
        <v>400</v>
      </c>
      <c r="I650" s="341">
        <f t="shared" si="196"/>
        <v>36000</v>
      </c>
      <c r="J650" s="341"/>
      <c r="K650" s="341">
        <f t="shared" si="211"/>
        <v>12000</v>
      </c>
      <c r="L650" s="341">
        <f t="shared" si="212"/>
        <v>12000</v>
      </c>
      <c r="M650" s="341">
        <f t="shared" si="213"/>
        <v>12000</v>
      </c>
      <c r="N650" s="18" t="s">
        <v>44</v>
      </c>
      <c r="O650" s="18">
        <v>12</v>
      </c>
      <c r="P650" s="18">
        <v>2</v>
      </c>
      <c r="Q650" s="18">
        <v>3</v>
      </c>
      <c r="R650" s="18">
        <v>1</v>
      </c>
      <c r="S650" s="18">
        <v>1</v>
      </c>
      <c r="T650" s="18">
        <v>1</v>
      </c>
    </row>
    <row r="651" spans="2:20" x14ac:dyDescent="0.2">
      <c r="B651" s="485"/>
      <c r="C651" s="486"/>
      <c r="D651" s="487"/>
      <c r="E651" s="352" t="s">
        <v>771</v>
      </c>
      <c r="F651" s="17" t="s">
        <v>131</v>
      </c>
      <c r="G651" s="20">
        <v>90</v>
      </c>
      <c r="H651" s="341">
        <v>40</v>
      </c>
      <c r="I651" s="341">
        <f t="shared" si="196"/>
        <v>3600</v>
      </c>
      <c r="J651" s="341"/>
      <c r="K651" s="341">
        <f t="shared" si="211"/>
        <v>1200</v>
      </c>
      <c r="L651" s="341">
        <f t="shared" si="212"/>
        <v>1200</v>
      </c>
      <c r="M651" s="341">
        <f t="shared" si="213"/>
        <v>1200</v>
      </c>
      <c r="N651" s="18" t="s">
        <v>44</v>
      </c>
      <c r="O651" s="18">
        <v>12</v>
      </c>
      <c r="P651" s="18">
        <v>2</v>
      </c>
      <c r="Q651" s="18">
        <v>3</v>
      </c>
      <c r="R651" s="18">
        <v>9</v>
      </c>
      <c r="S651" s="18">
        <v>2</v>
      </c>
      <c r="T651" s="18">
        <v>1</v>
      </c>
    </row>
    <row r="652" spans="2:20" x14ac:dyDescent="0.2">
      <c r="B652" s="485"/>
      <c r="C652" s="486"/>
      <c r="D652" s="487"/>
      <c r="E652" s="352" t="s">
        <v>772</v>
      </c>
      <c r="F652" s="17" t="s">
        <v>173</v>
      </c>
      <c r="G652" s="20">
        <v>90</v>
      </c>
      <c r="H652" s="341">
        <v>8</v>
      </c>
      <c r="I652" s="341">
        <f t="shared" si="196"/>
        <v>720</v>
      </c>
      <c r="J652" s="341"/>
      <c r="K652" s="341">
        <f t="shared" si="211"/>
        <v>240</v>
      </c>
      <c r="L652" s="341">
        <f t="shared" si="212"/>
        <v>240</v>
      </c>
      <c r="M652" s="341">
        <f t="shared" si="213"/>
        <v>240</v>
      </c>
      <c r="N652" s="18" t="s">
        <v>44</v>
      </c>
      <c r="O652" s="18">
        <v>12</v>
      </c>
      <c r="P652" s="18">
        <v>2</v>
      </c>
      <c r="Q652" s="18">
        <v>3</v>
      </c>
      <c r="R652" s="18">
        <v>9</v>
      </c>
      <c r="S652" s="18">
        <v>2</v>
      </c>
      <c r="T652" s="18">
        <v>1</v>
      </c>
    </row>
    <row r="653" spans="2:20" x14ac:dyDescent="0.2">
      <c r="B653" s="485"/>
      <c r="C653" s="486"/>
      <c r="D653" s="487"/>
      <c r="E653" s="352" t="s">
        <v>773</v>
      </c>
      <c r="F653" s="18" t="s">
        <v>219</v>
      </c>
      <c r="G653" s="20">
        <v>0</v>
      </c>
      <c r="H653" s="341">
        <v>600</v>
      </c>
      <c r="I653" s="341">
        <f t="shared" si="196"/>
        <v>0</v>
      </c>
      <c r="J653" s="341"/>
      <c r="K653" s="341">
        <f t="shared" si="211"/>
        <v>0</v>
      </c>
      <c r="L653" s="341">
        <f t="shared" si="212"/>
        <v>0</v>
      </c>
      <c r="M653" s="341">
        <f t="shared" si="213"/>
        <v>0</v>
      </c>
      <c r="N653" s="18" t="s">
        <v>44</v>
      </c>
      <c r="O653" s="36">
        <v>12</v>
      </c>
      <c r="P653" s="36">
        <v>2</v>
      </c>
      <c r="Q653" s="36">
        <v>3</v>
      </c>
      <c r="R653" s="36">
        <v>3</v>
      </c>
      <c r="S653" s="36">
        <v>1</v>
      </c>
      <c r="T653" s="36">
        <v>1</v>
      </c>
    </row>
    <row r="654" spans="2:20" x14ac:dyDescent="0.2">
      <c r="B654" s="485"/>
      <c r="C654" s="486"/>
      <c r="D654" s="487"/>
      <c r="E654" s="352" t="s">
        <v>774</v>
      </c>
      <c r="F654" s="17" t="s">
        <v>180</v>
      </c>
      <c r="G654" s="20">
        <v>3</v>
      </c>
      <c r="H654" s="341">
        <v>10000</v>
      </c>
      <c r="I654" s="341">
        <f t="shared" si="196"/>
        <v>30000</v>
      </c>
      <c r="J654" s="341"/>
      <c r="K654" s="341">
        <f t="shared" si="211"/>
        <v>10000</v>
      </c>
      <c r="L654" s="341">
        <f t="shared" si="212"/>
        <v>10000</v>
      </c>
      <c r="M654" s="341">
        <f t="shared" si="213"/>
        <v>10000</v>
      </c>
      <c r="N654" s="18" t="s">
        <v>44</v>
      </c>
      <c r="O654" s="36">
        <v>12</v>
      </c>
      <c r="P654" s="36">
        <v>2</v>
      </c>
      <c r="Q654" s="36">
        <v>2</v>
      </c>
      <c r="R654" s="36">
        <v>5</v>
      </c>
      <c r="S654" s="36">
        <v>8</v>
      </c>
      <c r="T654" s="36">
        <v>1</v>
      </c>
    </row>
    <row r="655" spans="2:20" x14ac:dyDescent="0.2">
      <c r="B655" s="485"/>
      <c r="C655" s="486"/>
      <c r="D655" s="487"/>
      <c r="E655" s="352" t="s">
        <v>775</v>
      </c>
      <c r="F655" s="18" t="s">
        <v>182</v>
      </c>
      <c r="G655" s="20">
        <v>90</v>
      </c>
      <c r="H655" s="341">
        <v>70</v>
      </c>
      <c r="I655" s="341">
        <f t="shared" si="196"/>
        <v>6300</v>
      </c>
      <c r="J655" s="341"/>
      <c r="K655" s="341"/>
      <c r="L655" s="341"/>
      <c r="M655" s="341"/>
      <c r="N655" s="18" t="s">
        <v>44</v>
      </c>
      <c r="O655" s="18">
        <v>12</v>
      </c>
      <c r="P655" s="18">
        <v>2</v>
      </c>
      <c r="Q655" s="18">
        <v>2</v>
      </c>
      <c r="R655" s="18">
        <v>5</v>
      </c>
      <c r="S655" s="18">
        <v>8</v>
      </c>
      <c r="T655" s="18">
        <v>1</v>
      </c>
    </row>
    <row r="656" spans="2:20" x14ac:dyDescent="0.2">
      <c r="B656" s="485"/>
      <c r="C656" s="486"/>
      <c r="D656" s="487"/>
      <c r="E656" s="352" t="s">
        <v>776</v>
      </c>
      <c r="F656" s="18" t="s">
        <v>184</v>
      </c>
      <c r="G656" s="20">
        <v>3</v>
      </c>
      <c r="H656" s="341">
        <v>350</v>
      </c>
      <c r="I656" s="341">
        <f>G656*H656</f>
        <v>1050</v>
      </c>
      <c r="J656" s="341">
        <v>40000</v>
      </c>
      <c r="K656" s="341">
        <v>10000</v>
      </c>
      <c r="L656" s="341">
        <v>2500</v>
      </c>
      <c r="M656" s="341">
        <v>625</v>
      </c>
      <c r="N656" s="18" t="s">
        <v>44</v>
      </c>
      <c r="O656" s="18">
        <v>12</v>
      </c>
      <c r="P656" s="18">
        <v>2</v>
      </c>
      <c r="Q656" s="18">
        <v>2</v>
      </c>
      <c r="R656" s="18">
        <v>5</v>
      </c>
      <c r="S656" s="18">
        <v>8</v>
      </c>
      <c r="T656" s="18">
        <v>1</v>
      </c>
    </row>
    <row r="657" spans="2:20" x14ac:dyDescent="0.2">
      <c r="B657" s="485"/>
      <c r="C657" s="486"/>
      <c r="D657" s="487"/>
      <c r="E657" s="352" t="s">
        <v>777</v>
      </c>
      <c r="F657" s="17" t="s">
        <v>445</v>
      </c>
      <c r="G657" s="20">
        <v>3</v>
      </c>
      <c r="H657" s="341">
        <v>16000</v>
      </c>
      <c r="I657" s="341">
        <f>G657*H657</f>
        <v>48000</v>
      </c>
      <c r="J657" s="341">
        <f t="shared" ref="J657:M658" si="214">+I657/4</f>
        <v>12000</v>
      </c>
      <c r="K657" s="341">
        <f t="shared" si="214"/>
        <v>3000</v>
      </c>
      <c r="L657" s="341">
        <f t="shared" si="214"/>
        <v>750</v>
      </c>
      <c r="M657" s="341">
        <f t="shared" si="214"/>
        <v>187.5</v>
      </c>
      <c r="N657" s="18" t="s">
        <v>44</v>
      </c>
      <c r="O657" s="18">
        <v>12</v>
      </c>
      <c r="P657" s="18">
        <v>2</v>
      </c>
      <c r="Q657" s="18">
        <v>2</v>
      </c>
      <c r="R657" s="18">
        <v>5</v>
      </c>
      <c r="S657" s="18">
        <v>8</v>
      </c>
      <c r="T657" s="18">
        <v>1</v>
      </c>
    </row>
    <row r="658" spans="2:20" ht="25.5" x14ac:dyDescent="0.2">
      <c r="B658" s="485"/>
      <c r="C658" s="486"/>
      <c r="D658" s="487"/>
      <c r="E658" s="352" t="s">
        <v>778</v>
      </c>
      <c r="F658" s="17" t="s">
        <v>779</v>
      </c>
      <c r="G658" s="334">
        <v>2000</v>
      </c>
      <c r="H658" s="380">
        <v>50</v>
      </c>
      <c r="I658" s="380">
        <f>+G658*H658</f>
        <v>100000</v>
      </c>
      <c r="J658" s="380">
        <f t="shared" si="214"/>
        <v>25000</v>
      </c>
      <c r="K658" s="380">
        <f t="shared" si="214"/>
        <v>6250</v>
      </c>
      <c r="L658" s="380">
        <f t="shared" si="214"/>
        <v>1562.5</v>
      </c>
      <c r="M658" s="341">
        <f t="shared" si="214"/>
        <v>390.625</v>
      </c>
      <c r="N658" s="18" t="s">
        <v>44</v>
      </c>
      <c r="O658" s="18">
        <v>12</v>
      </c>
      <c r="P658" s="18">
        <v>2</v>
      </c>
      <c r="Q658" s="18">
        <v>2</v>
      </c>
      <c r="R658" s="18">
        <v>2</v>
      </c>
      <c r="S658" s="18">
        <v>2</v>
      </c>
      <c r="T658" s="18">
        <v>1</v>
      </c>
    </row>
    <row r="659" spans="2:20" ht="25.5" x14ac:dyDescent="0.2">
      <c r="B659" s="485"/>
      <c r="C659" s="486"/>
      <c r="D659" s="487"/>
      <c r="E659" s="352" t="s">
        <v>780</v>
      </c>
      <c r="F659" s="17" t="s">
        <v>752</v>
      </c>
      <c r="G659" s="20">
        <v>3</v>
      </c>
      <c r="H659" s="341">
        <v>50000</v>
      </c>
      <c r="I659" s="341">
        <f>G659*H659</f>
        <v>150000</v>
      </c>
      <c r="J659" s="341">
        <f>I659/4</f>
        <v>37500</v>
      </c>
      <c r="K659" s="341">
        <f>J659</f>
        <v>37500</v>
      </c>
      <c r="L659" s="341">
        <f>J659</f>
        <v>37500</v>
      </c>
      <c r="M659" s="341">
        <f>J659</f>
        <v>37500</v>
      </c>
      <c r="N659" s="18" t="s">
        <v>44</v>
      </c>
      <c r="O659" s="36">
        <v>12</v>
      </c>
      <c r="P659" s="36">
        <v>2</v>
      </c>
      <c r="Q659" s="36">
        <v>2</v>
      </c>
      <c r="R659" s="36">
        <v>8</v>
      </c>
      <c r="S659" s="36">
        <v>7</v>
      </c>
      <c r="T659" s="36">
        <v>6</v>
      </c>
    </row>
    <row r="660" spans="2:20" x14ac:dyDescent="0.2">
      <c r="B660" s="485"/>
      <c r="C660" s="486"/>
      <c r="D660" s="488"/>
      <c r="E660" s="427" t="s">
        <v>781</v>
      </c>
      <c r="F660" s="406" t="s">
        <v>50</v>
      </c>
      <c r="G660" s="335">
        <v>10</v>
      </c>
      <c r="H660" s="346">
        <v>4000</v>
      </c>
      <c r="I660" s="346">
        <f t="shared" ref="I660:I670" si="215">+G660*H660</f>
        <v>40000</v>
      </c>
      <c r="J660" s="346"/>
      <c r="K660" s="346">
        <f t="shared" ref="K660" si="216">+I660/3</f>
        <v>13333.333333333334</v>
      </c>
      <c r="L660" s="346">
        <f t="shared" ref="L660" si="217">+I660/3</f>
        <v>13333.333333333334</v>
      </c>
      <c r="M660" s="346">
        <f t="shared" ref="M660" si="218">+I660/3</f>
        <v>13333.333333333334</v>
      </c>
      <c r="N660" s="128" t="s">
        <v>44</v>
      </c>
      <c r="O660" s="56">
        <v>12</v>
      </c>
      <c r="P660" s="56">
        <v>2</v>
      </c>
      <c r="Q660" s="56">
        <v>2</v>
      </c>
      <c r="R660" s="56">
        <v>3</v>
      </c>
      <c r="S660" s="56">
        <v>1</v>
      </c>
      <c r="T660" s="56">
        <v>1</v>
      </c>
    </row>
    <row r="661" spans="2:20" ht="25.5" customHeight="1" x14ac:dyDescent="0.2">
      <c r="B661" s="464" t="s">
        <v>782</v>
      </c>
      <c r="C661" s="465"/>
      <c r="D661" s="461">
        <f>+SUM(I661:I677)</f>
        <v>547950</v>
      </c>
      <c r="E661" s="428" t="s">
        <v>783</v>
      </c>
      <c r="F661" s="429" t="s">
        <v>164</v>
      </c>
      <c r="G661" s="430">
        <v>2</v>
      </c>
      <c r="H661" s="431">
        <v>10000</v>
      </c>
      <c r="I661" s="431">
        <f t="shared" si="215"/>
        <v>20000</v>
      </c>
      <c r="J661" s="431"/>
      <c r="K661" s="431"/>
      <c r="L661" s="431">
        <f>I661</f>
        <v>20000</v>
      </c>
      <c r="M661" s="431"/>
      <c r="N661" s="76" t="s">
        <v>44</v>
      </c>
      <c r="O661" s="36">
        <v>12</v>
      </c>
      <c r="P661" s="36">
        <v>2</v>
      </c>
      <c r="Q661" s="36">
        <v>2</v>
      </c>
      <c r="R661" s="36">
        <v>8</v>
      </c>
      <c r="S661" s="36">
        <v>7</v>
      </c>
      <c r="T661" s="36">
        <v>6</v>
      </c>
    </row>
    <row r="662" spans="2:20" x14ac:dyDescent="0.2">
      <c r="B662" s="466"/>
      <c r="C662" s="467"/>
      <c r="D662" s="461"/>
      <c r="E662" s="429" t="s">
        <v>784</v>
      </c>
      <c r="F662" s="432" t="s">
        <v>1348</v>
      </c>
      <c r="G662" s="432">
        <v>250</v>
      </c>
      <c r="H662" s="431">
        <v>450</v>
      </c>
      <c r="I662" s="431">
        <f>G662*H662</f>
        <v>112500</v>
      </c>
      <c r="J662" s="431"/>
      <c r="K662" s="431"/>
      <c r="L662" s="431">
        <f t="shared" ref="L662:L677" si="219">I662</f>
        <v>112500</v>
      </c>
      <c r="M662" s="431"/>
      <c r="N662" s="76" t="s">
        <v>44</v>
      </c>
      <c r="O662" s="18"/>
      <c r="P662" s="18"/>
      <c r="Q662" s="18"/>
      <c r="R662" s="18"/>
      <c r="S662" s="18"/>
      <c r="T662" s="18"/>
    </row>
    <row r="663" spans="2:20" x14ac:dyDescent="0.2">
      <c r="B663" s="466"/>
      <c r="C663" s="467"/>
      <c r="D663" s="461"/>
      <c r="E663" s="428" t="s">
        <v>785</v>
      </c>
      <c r="F663" s="433" t="s">
        <v>190</v>
      </c>
      <c r="G663" s="432">
        <v>250</v>
      </c>
      <c r="H663" s="431">
        <v>500</v>
      </c>
      <c r="I663" s="431">
        <f t="shared" ref="I663" si="220">+G663*H663</f>
        <v>125000</v>
      </c>
      <c r="J663" s="431"/>
      <c r="K663" s="431"/>
      <c r="L663" s="431">
        <f t="shared" si="219"/>
        <v>125000</v>
      </c>
      <c r="M663" s="431"/>
      <c r="N663" s="76" t="s">
        <v>44</v>
      </c>
      <c r="O663" s="18">
        <v>12</v>
      </c>
      <c r="P663" s="18">
        <v>2</v>
      </c>
      <c r="Q663" s="18">
        <v>3</v>
      </c>
      <c r="R663" s="18">
        <v>1</v>
      </c>
      <c r="S663" s="18">
        <v>1</v>
      </c>
      <c r="T663" s="18">
        <v>1</v>
      </c>
    </row>
    <row r="664" spans="2:20" x14ac:dyDescent="0.2">
      <c r="B664" s="466"/>
      <c r="C664" s="467"/>
      <c r="D664" s="461"/>
      <c r="E664" s="429" t="s">
        <v>786</v>
      </c>
      <c r="F664" s="433" t="s">
        <v>50</v>
      </c>
      <c r="G664" s="432">
        <v>7</v>
      </c>
      <c r="H664" s="431">
        <v>7000</v>
      </c>
      <c r="I664" s="431">
        <f t="shared" si="215"/>
        <v>49000</v>
      </c>
      <c r="J664" s="431"/>
      <c r="K664" s="431"/>
      <c r="L664" s="431">
        <f t="shared" si="219"/>
        <v>49000</v>
      </c>
      <c r="M664" s="431"/>
      <c r="N664" s="76" t="s">
        <v>44</v>
      </c>
      <c r="O664" s="18">
        <v>12</v>
      </c>
      <c r="P664" s="18">
        <v>2</v>
      </c>
      <c r="Q664" s="18">
        <v>2</v>
      </c>
      <c r="R664" s="18">
        <v>3</v>
      </c>
      <c r="S664" s="18">
        <v>1</v>
      </c>
      <c r="T664" s="18">
        <v>1</v>
      </c>
    </row>
    <row r="665" spans="2:20" x14ac:dyDescent="0.2">
      <c r="B665" s="466"/>
      <c r="C665" s="467"/>
      <c r="D665" s="461"/>
      <c r="E665" s="428" t="s">
        <v>787</v>
      </c>
      <c r="F665" s="432" t="s">
        <v>131</v>
      </c>
      <c r="G665" s="432">
        <v>250</v>
      </c>
      <c r="H665" s="431">
        <v>40</v>
      </c>
      <c r="I665" s="431">
        <f t="shared" si="215"/>
        <v>10000</v>
      </c>
      <c r="J665" s="431"/>
      <c r="K665" s="431"/>
      <c r="L665" s="431">
        <f t="shared" si="219"/>
        <v>10000</v>
      </c>
      <c r="M665" s="431"/>
      <c r="N665" s="76" t="s">
        <v>44</v>
      </c>
      <c r="O665" s="36">
        <v>12</v>
      </c>
      <c r="P665" s="36">
        <v>2</v>
      </c>
      <c r="Q665" s="36">
        <v>3</v>
      </c>
      <c r="R665" s="36">
        <v>9</v>
      </c>
      <c r="S665" s="36">
        <v>2</v>
      </c>
      <c r="T665" s="36">
        <v>1</v>
      </c>
    </row>
    <row r="666" spans="2:20" x14ac:dyDescent="0.2">
      <c r="B666" s="466"/>
      <c r="C666" s="467"/>
      <c r="D666" s="461"/>
      <c r="E666" s="429" t="s">
        <v>788</v>
      </c>
      <c r="F666" s="433" t="s">
        <v>173</v>
      </c>
      <c r="G666" s="432">
        <v>250</v>
      </c>
      <c r="H666" s="431">
        <v>8</v>
      </c>
      <c r="I666" s="431">
        <f t="shared" si="215"/>
        <v>2000</v>
      </c>
      <c r="J666" s="431"/>
      <c r="K666" s="431"/>
      <c r="L666" s="431">
        <f t="shared" si="219"/>
        <v>2000</v>
      </c>
      <c r="M666" s="431"/>
      <c r="N666" s="76" t="s">
        <v>44</v>
      </c>
      <c r="O666" s="36">
        <v>12</v>
      </c>
      <c r="P666" s="36">
        <v>2</v>
      </c>
      <c r="Q666" s="36">
        <v>3</v>
      </c>
      <c r="R666" s="36">
        <v>9</v>
      </c>
      <c r="S666" s="36">
        <v>2</v>
      </c>
      <c r="T666" s="36">
        <v>1</v>
      </c>
    </row>
    <row r="667" spans="2:20" ht="25.5" x14ac:dyDescent="0.2">
      <c r="B667" s="466"/>
      <c r="C667" s="467"/>
      <c r="D667" s="461"/>
      <c r="E667" s="428" t="s">
        <v>789</v>
      </c>
      <c r="F667" s="432" t="s">
        <v>133</v>
      </c>
      <c r="G667" s="432">
        <v>2</v>
      </c>
      <c r="H667" s="431">
        <v>225</v>
      </c>
      <c r="I667" s="431">
        <f t="shared" si="215"/>
        <v>450</v>
      </c>
      <c r="J667" s="431"/>
      <c r="K667" s="431"/>
      <c r="L667" s="431">
        <f t="shared" si="219"/>
        <v>450</v>
      </c>
      <c r="M667" s="431"/>
      <c r="N667" s="76" t="s">
        <v>44</v>
      </c>
      <c r="O667" s="18">
        <v>12</v>
      </c>
      <c r="P667" s="18">
        <v>2</v>
      </c>
      <c r="Q667" s="18">
        <v>3</v>
      </c>
      <c r="R667" s="18">
        <v>3</v>
      </c>
      <c r="S667" s="18">
        <v>1</v>
      </c>
      <c r="T667" s="18">
        <v>1</v>
      </c>
    </row>
    <row r="668" spans="2:20" x14ac:dyDescent="0.2">
      <c r="B668" s="466"/>
      <c r="C668" s="467"/>
      <c r="D668" s="461"/>
      <c r="E668" s="429" t="s">
        <v>790</v>
      </c>
      <c r="F668" s="432" t="s">
        <v>210</v>
      </c>
      <c r="G668" s="432">
        <v>250</v>
      </c>
      <c r="H668" s="431">
        <v>5</v>
      </c>
      <c r="I668" s="431">
        <f t="shared" si="215"/>
        <v>1250</v>
      </c>
      <c r="J668" s="431"/>
      <c r="K668" s="431"/>
      <c r="L668" s="431">
        <f t="shared" si="219"/>
        <v>1250</v>
      </c>
      <c r="M668" s="431"/>
      <c r="N668" s="76" t="s">
        <v>44</v>
      </c>
      <c r="O668" s="18">
        <v>12</v>
      </c>
      <c r="P668" s="18">
        <v>2</v>
      </c>
      <c r="Q668" s="18">
        <v>3</v>
      </c>
      <c r="R668" s="18">
        <v>9</v>
      </c>
      <c r="S668" s="18">
        <v>2</v>
      </c>
      <c r="T668" s="18">
        <v>1</v>
      </c>
    </row>
    <row r="669" spans="2:20" x14ac:dyDescent="0.2">
      <c r="B669" s="466"/>
      <c r="C669" s="467"/>
      <c r="D669" s="461"/>
      <c r="E669" s="428" t="s">
        <v>791</v>
      </c>
      <c r="F669" s="433" t="s">
        <v>128</v>
      </c>
      <c r="G669" s="432">
        <v>500</v>
      </c>
      <c r="H669" s="431">
        <v>0</v>
      </c>
      <c r="I669" s="431">
        <f t="shared" si="215"/>
        <v>0</v>
      </c>
      <c r="J669" s="431"/>
      <c r="K669" s="431"/>
      <c r="L669" s="431">
        <f t="shared" si="219"/>
        <v>0</v>
      </c>
      <c r="M669" s="431"/>
      <c r="N669" s="76" t="s">
        <v>44</v>
      </c>
      <c r="O669" s="18">
        <v>12</v>
      </c>
      <c r="P669" s="18">
        <v>2</v>
      </c>
      <c r="Q669" s="18">
        <v>2</v>
      </c>
      <c r="R669" s="18">
        <v>2</v>
      </c>
      <c r="S669" s="18">
        <v>2</v>
      </c>
      <c r="T669" s="18">
        <v>1</v>
      </c>
    </row>
    <row r="670" spans="2:20" x14ac:dyDescent="0.2">
      <c r="B670" s="466"/>
      <c r="C670" s="467"/>
      <c r="D670" s="461"/>
      <c r="E670" s="429" t="s">
        <v>792</v>
      </c>
      <c r="F670" s="433" t="s">
        <v>212</v>
      </c>
      <c r="G670" s="432">
        <v>5</v>
      </c>
      <c r="H670" s="431">
        <v>50</v>
      </c>
      <c r="I670" s="431">
        <f t="shared" si="215"/>
        <v>250</v>
      </c>
      <c r="J670" s="431"/>
      <c r="K670" s="431"/>
      <c r="L670" s="431">
        <f t="shared" si="219"/>
        <v>250</v>
      </c>
      <c r="M670" s="431"/>
      <c r="N670" s="76" t="s">
        <v>44</v>
      </c>
      <c r="O670" s="18">
        <v>12</v>
      </c>
      <c r="P670" s="18">
        <v>2</v>
      </c>
      <c r="Q670" s="18">
        <v>3</v>
      </c>
      <c r="R670" s="18">
        <v>9</v>
      </c>
      <c r="S670" s="18">
        <v>2</v>
      </c>
      <c r="T670" s="18">
        <v>1</v>
      </c>
    </row>
    <row r="671" spans="2:20" x14ac:dyDescent="0.2">
      <c r="B671" s="466"/>
      <c r="C671" s="467"/>
      <c r="D671" s="461"/>
      <c r="E671" s="428" t="s">
        <v>793</v>
      </c>
      <c r="F671" s="432" t="s">
        <v>794</v>
      </c>
      <c r="G671" s="432">
        <v>80</v>
      </c>
      <c r="H671" s="431">
        <v>150</v>
      </c>
      <c r="I671" s="431">
        <f>+G671*H671</f>
        <v>12000</v>
      </c>
      <c r="J671" s="431"/>
      <c r="K671" s="431"/>
      <c r="L671" s="431">
        <f t="shared" si="219"/>
        <v>12000</v>
      </c>
      <c r="M671" s="431"/>
      <c r="N671" s="76" t="s">
        <v>44</v>
      </c>
      <c r="O671" s="36">
        <v>12</v>
      </c>
      <c r="P671" s="36">
        <v>2</v>
      </c>
      <c r="Q671" s="36">
        <v>2</v>
      </c>
      <c r="R671" s="36">
        <v>2</v>
      </c>
      <c r="S671" s="36">
        <v>2</v>
      </c>
      <c r="T671" s="36">
        <v>1</v>
      </c>
    </row>
    <row r="672" spans="2:20" x14ac:dyDescent="0.2">
      <c r="B672" s="466"/>
      <c r="C672" s="467"/>
      <c r="D672" s="461"/>
      <c r="E672" s="429" t="s">
        <v>795</v>
      </c>
      <c r="F672" s="433" t="s">
        <v>180</v>
      </c>
      <c r="G672" s="432">
        <v>16</v>
      </c>
      <c r="H672" s="431">
        <v>10000</v>
      </c>
      <c r="I672" s="431">
        <f t="shared" ref="I672:I673" si="221">+G672*H672</f>
        <v>160000</v>
      </c>
      <c r="J672" s="431"/>
      <c r="K672" s="431"/>
      <c r="L672" s="431">
        <f t="shared" si="219"/>
        <v>160000</v>
      </c>
      <c r="M672" s="431"/>
      <c r="N672" s="76" t="s">
        <v>44</v>
      </c>
      <c r="O672" s="36">
        <v>12</v>
      </c>
      <c r="P672" s="36">
        <v>2</v>
      </c>
      <c r="Q672" s="36">
        <v>2</v>
      </c>
      <c r="R672" s="36">
        <v>5</v>
      </c>
      <c r="S672" s="36">
        <v>8</v>
      </c>
      <c r="T672" s="36">
        <v>1</v>
      </c>
    </row>
    <row r="673" spans="1:21" x14ac:dyDescent="0.2">
      <c r="B673" s="466"/>
      <c r="C673" s="467"/>
      <c r="D673" s="461"/>
      <c r="E673" s="428" t="s">
        <v>796</v>
      </c>
      <c r="F673" s="432" t="s">
        <v>182</v>
      </c>
      <c r="G673" s="432">
        <v>250</v>
      </c>
      <c r="H673" s="431">
        <v>70</v>
      </c>
      <c r="I673" s="431">
        <f t="shared" si="221"/>
        <v>17500</v>
      </c>
      <c r="J673" s="431"/>
      <c r="K673" s="431"/>
      <c r="L673" s="431">
        <f t="shared" si="219"/>
        <v>17500</v>
      </c>
      <c r="M673" s="431"/>
      <c r="N673" s="76" t="s">
        <v>44</v>
      </c>
      <c r="O673" s="18">
        <v>12</v>
      </c>
      <c r="P673" s="18">
        <v>2</v>
      </c>
      <c r="Q673" s="18">
        <v>2</v>
      </c>
      <c r="R673" s="18">
        <v>5</v>
      </c>
      <c r="S673" s="18">
        <v>8</v>
      </c>
      <c r="T673" s="18">
        <v>1</v>
      </c>
    </row>
    <row r="674" spans="1:21" x14ac:dyDescent="0.2">
      <c r="B674" s="466"/>
      <c r="C674" s="467"/>
      <c r="D674" s="461"/>
      <c r="E674" s="429" t="s">
        <v>797</v>
      </c>
      <c r="F674" s="432" t="s">
        <v>184</v>
      </c>
      <c r="G674" s="432">
        <v>20</v>
      </c>
      <c r="H674" s="431">
        <v>350</v>
      </c>
      <c r="I674" s="431">
        <f>G674*H674</f>
        <v>7000</v>
      </c>
      <c r="J674" s="431"/>
      <c r="K674" s="431"/>
      <c r="L674" s="431">
        <f t="shared" si="219"/>
        <v>7000</v>
      </c>
      <c r="M674" s="431"/>
      <c r="N674" s="76" t="s">
        <v>44</v>
      </c>
      <c r="O674" s="18">
        <v>12</v>
      </c>
      <c r="P674" s="18">
        <v>2</v>
      </c>
      <c r="Q674" s="18">
        <v>2</v>
      </c>
      <c r="R674" s="18">
        <v>5</v>
      </c>
      <c r="S674" s="18">
        <v>8</v>
      </c>
      <c r="T674" s="18">
        <v>1</v>
      </c>
    </row>
    <row r="675" spans="1:21" ht="24.75" customHeight="1" x14ac:dyDescent="0.2">
      <c r="B675" s="466"/>
      <c r="C675" s="467"/>
      <c r="D675" s="461"/>
      <c r="E675" s="428" t="s">
        <v>798</v>
      </c>
      <c r="F675" s="433" t="s">
        <v>445</v>
      </c>
      <c r="G675" s="432">
        <v>1</v>
      </c>
      <c r="H675" s="431">
        <v>16000</v>
      </c>
      <c r="I675" s="431">
        <f>G675*H675</f>
        <v>16000</v>
      </c>
      <c r="J675" s="431"/>
      <c r="K675" s="431"/>
      <c r="L675" s="431">
        <f t="shared" si="219"/>
        <v>16000</v>
      </c>
      <c r="M675" s="431"/>
      <c r="N675" s="76" t="s">
        <v>44</v>
      </c>
      <c r="O675" s="18">
        <v>12</v>
      </c>
      <c r="P675" s="18">
        <v>2</v>
      </c>
      <c r="Q675" s="18">
        <v>2</v>
      </c>
      <c r="R675" s="18">
        <v>5</v>
      </c>
      <c r="S675" s="18">
        <v>8</v>
      </c>
      <c r="T675" s="18">
        <v>1</v>
      </c>
    </row>
    <row r="676" spans="1:21" x14ac:dyDescent="0.2">
      <c r="B676" s="466"/>
      <c r="C676" s="467"/>
      <c r="D676" s="461"/>
      <c r="E676" s="429" t="s">
        <v>799</v>
      </c>
      <c r="F676" s="433" t="s">
        <v>720</v>
      </c>
      <c r="G676" s="432">
        <v>1</v>
      </c>
      <c r="H676" s="431">
        <v>3000</v>
      </c>
      <c r="I676" s="431">
        <f>+G676*H676</f>
        <v>3000</v>
      </c>
      <c r="J676" s="431"/>
      <c r="K676" s="431"/>
      <c r="L676" s="431">
        <f t="shared" si="219"/>
        <v>3000</v>
      </c>
      <c r="M676" s="431"/>
      <c r="N676" s="76" t="s">
        <v>44</v>
      </c>
      <c r="O676" s="18">
        <v>12</v>
      </c>
      <c r="P676" s="18">
        <v>2</v>
      </c>
      <c r="Q676" s="18">
        <v>2</v>
      </c>
      <c r="R676" s="18">
        <v>1</v>
      </c>
      <c r="S676" s="18">
        <v>3</v>
      </c>
      <c r="T676" s="18">
        <v>3</v>
      </c>
    </row>
    <row r="677" spans="1:21" x14ac:dyDescent="0.2">
      <c r="B677" s="466"/>
      <c r="C677" s="467"/>
      <c r="D677" s="461"/>
      <c r="E677" s="428" t="s">
        <v>800</v>
      </c>
      <c r="F677" s="432" t="s">
        <v>801</v>
      </c>
      <c r="G677" s="432">
        <v>2</v>
      </c>
      <c r="H677" s="431">
        <v>6000</v>
      </c>
      <c r="I677" s="431">
        <f>+G677*H677</f>
        <v>12000</v>
      </c>
      <c r="J677" s="431"/>
      <c r="K677" s="431"/>
      <c r="L677" s="431">
        <f t="shared" si="219"/>
        <v>12000</v>
      </c>
      <c r="M677" s="431"/>
      <c r="N677" s="76" t="s">
        <v>44</v>
      </c>
      <c r="O677" s="36">
        <v>12</v>
      </c>
      <c r="P677" s="36">
        <v>2</v>
      </c>
      <c r="Q677" s="36">
        <v>2</v>
      </c>
      <c r="R677" s="36">
        <v>2</v>
      </c>
      <c r="S677" s="36">
        <v>2</v>
      </c>
      <c r="T677" s="36">
        <v>1</v>
      </c>
    </row>
    <row r="678" spans="1:21" s="149" customFormat="1" ht="15" customHeight="1" x14ac:dyDescent="0.2">
      <c r="A678" s="129"/>
      <c r="B678" s="463" t="s">
        <v>1349</v>
      </c>
      <c r="C678" s="468"/>
      <c r="D678" s="471">
        <f>SUMPRODUCT(I678:I689)</f>
        <v>178625</v>
      </c>
      <c r="E678" s="429" t="s">
        <v>802</v>
      </c>
      <c r="F678" s="433" t="s">
        <v>770</v>
      </c>
      <c r="G678" s="434">
        <v>150</v>
      </c>
      <c r="H678" s="431">
        <v>400</v>
      </c>
      <c r="I678" s="435">
        <f>+G678*H678</f>
        <v>60000</v>
      </c>
      <c r="J678" s="435">
        <f>I678/4</f>
        <v>15000</v>
      </c>
      <c r="K678" s="435">
        <f t="shared" ref="K678:M689" si="222">J678</f>
        <v>15000</v>
      </c>
      <c r="L678" s="435">
        <f t="shared" si="222"/>
        <v>15000</v>
      </c>
      <c r="M678" s="435">
        <f t="shared" si="222"/>
        <v>15000</v>
      </c>
      <c r="N678" s="86" t="s">
        <v>44</v>
      </c>
      <c r="O678" s="17">
        <v>12</v>
      </c>
      <c r="P678" s="17">
        <v>2</v>
      </c>
      <c r="Q678" s="17">
        <v>3</v>
      </c>
      <c r="R678" s="17">
        <v>1</v>
      </c>
      <c r="S678" s="17">
        <v>1</v>
      </c>
      <c r="T678" s="17">
        <v>1</v>
      </c>
      <c r="U678" s="358"/>
    </row>
    <row r="679" spans="1:21" s="149" customFormat="1" ht="15" customHeight="1" x14ac:dyDescent="0.2">
      <c r="A679" s="129"/>
      <c r="B679" s="463"/>
      <c r="C679" s="468"/>
      <c r="D679" s="471"/>
      <c r="E679" s="429" t="s">
        <v>803</v>
      </c>
      <c r="F679" s="433" t="s">
        <v>740</v>
      </c>
      <c r="G679" s="434">
        <v>150</v>
      </c>
      <c r="H679" s="435">
        <v>10</v>
      </c>
      <c r="I679" s="435">
        <f>+G679*H679</f>
        <v>1500</v>
      </c>
      <c r="J679" s="435">
        <f>I679/4</f>
        <v>375</v>
      </c>
      <c r="K679" s="435">
        <f t="shared" si="222"/>
        <v>375</v>
      </c>
      <c r="L679" s="435">
        <f t="shared" si="222"/>
        <v>375</v>
      </c>
      <c r="M679" s="435">
        <f t="shared" si="222"/>
        <v>375</v>
      </c>
      <c r="N679" s="86" t="s">
        <v>44</v>
      </c>
      <c r="O679" s="17">
        <v>12</v>
      </c>
      <c r="P679" s="17">
        <v>2</v>
      </c>
      <c r="Q679" s="17">
        <v>3</v>
      </c>
      <c r="R679" s="17">
        <v>1</v>
      </c>
      <c r="S679" s="17">
        <v>1</v>
      </c>
      <c r="T679" s="17">
        <v>1</v>
      </c>
      <c r="U679" s="358"/>
    </row>
    <row r="680" spans="1:21" s="149" customFormat="1" x14ac:dyDescent="0.2">
      <c r="A680" s="129"/>
      <c r="B680" s="463"/>
      <c r="C680" s="468"/>
      <c r="D680" s="471"/>
      <c r="E680" s="429" t="s">
        <v>804</v>
      </c>
      <c r="F680" s="433" t="s">
        <v>445</v>
      </c>
      <c r="G680" s="434">
        <v>5</v>
      </c>
      <c r="H680" s="435">
        <v>16000</v>
      </c>
      <c r="I680" s="435">
        <f>+G680*H680</f>
        <v>80000</v>
      </c>
      <c r="J680" s="435">
        <f t="shared" ref="J680:J689" si="223">I680/4</f>
        <v>20000</v>
      </c>
      <c r="K680" s="435">
        <f t="shared" si="222"/>
        <v>20000</v>
      </c>
      <c r="L680" s="435">
        <f t="shared" si="222"/>
        <v>20000</v>
      </c>
      <c r="M680" s="435">
        <f t="shared" si="222"/>
        <v>20000</v>
      </c>
      <c r="N680" s="86" t="s">
        <v>44</v>
      </c>
      <c r="O680" s="17">
        <v>12</v>
      </c>
      <c r="P680" s="17">
        <v>2</v>
      </c>
      <c r="Q680" s="17">
        <v>3</v>
      </c>
      <c r="R680" s="17">
        <v>3</v>
      </c>
      <c r="S680" s="17">
        <v>2</v>
      </c>
      <c r="T680" s="17">
        <v>1</v>
      </c>
      <c r="U680" s="358"/>
    </row>
    <row r="681" spans="1:21" s="149" customFormat="1" x14ac:dyDescent="0.2">
      <c r="A681" s="129"/>
      <c r="B681" s="463"/>
      <c r="C681" s="468"/>
      <c r="D681" s="471"/>
      <c r="E681" s="429" t="s">
        <v>805</v>
      </c>
      <c r="F681" s="433" t="s">
        <v>806</v>
      </c>
      <c r="G681" s="434">
        <v>5</v>
      </c>
      <c r="H681" s="435">
        <v>225</v>
      </c>
      <c r="I681" s="435">
        <f t="shared" ref="I681:I689" si="224">+G681*H681</f>
        <v>1125</v>
      </c>
      <c r="J681" s="435">
        <f t="shared" si="223"/>
        <v>281.25</v>
      </c>
      <c r="K681" s="435">
        <f t="shared" si="222"/>
        <v>281.25</v>
      </c>
      <c r="L681" s="435">
        <f t="shared" si="222"/>
        <v>281.25</v>
      </c>
      <c r="M681" s="435">
        <f t="shared" si="222"/>
        <v>281.25</v>
      </c>
      <c r="N681" s="86" t="s">
        <v>44</v>
      </c>
      <c r="O681" s="17">
        <v>12</v>
      </c>
      <c r="P681" s="17">
        <v>2</v>
      </c>
      <c r="Q681" s="17">
        <v>3</v>
      </c>
      <c r="R681" s="17">
        <v>3</v>
      </c>
      <c r="S681" s="17">
        <v>1</v>
      </c>
      <c r="T681" s="17">
        <v>1</v>
      </c>
      <c r="U681" s="358"/>
    </row>
    <row r="682" spans="1:21" s="149" customFormat="1" x14ac:dyDescent="0.2">
      <c r="A682" s="129"/>
      <c r="B682" s="463"/>
      <c r="C682" s="468"/>
      <c r="D682" s="471"/>
      <c r="E682" s="429" t="s">
        <v>807</v>
      </c>
      <c r="F682" s="433" t="s">
        <v>184</v>
      </c>
      <c r="G682" s="434">
        <v>15</v>
      </c>
      <c r="H682" s="435">
        <v>350</v>
      </c>
      <c r="I682" s="435">
        <f t="shared" si="224"/>
        <v>5250</v>
      </c>
      <c r="J682" s="435">
        <f t="shared" si="223"/>
        <v>1312.5</v>
      </c>
      <c r="K682" s="435">
        <f t="shared" si="222"/>
        <v>1312.5</v>
      </c>
      <c r="L682" s="435">
        <f t="shared" si="222"/>
        <v>1312.5</v>
      </c>
      <c r="M682" s="435">
        <f t="shared" si="222"/>
        <v>1312.5</v>
      </c>
      <c r="N682" s="86" t="s">
        <v>44</v>
      </c>
      <c r="O682" s="17">
        <v>12</v>
      </c>
      <c r="P682" s="17">
        <v>2</v>
      </c>
      <c r="Q682" s="17">
        <v>3</v>
      </c>
      <c r="R682" s="17">
        <v>9</v>
      </c>
      <c r="S682" s="17">
        <v>2</v>
      </c>
      <c r="T682" s="17">
        <v>1</v>
      </c>
      <c r="U682" s="358"/>
    </row>
    <row r="683" spans="1:21" s="149" customFormat="1" x14ac:dyDescent="0.2">
      <c r="A683" s="129"/>
      <c r="B683" s="463"/>
      <c r="C683" s="468"/>
      <c r="D683" s="471"/>
      <c r="E683" s="429" t="s">
        <v>808</v>
      </c>
      <c r="F683" s="433" t="s">
        <v>182</v>
      </c>
      <c r="G683" s="434">
        <v>150</v>
      </c>
      <c r="H683" s="435">
        <v>70</v>
      </c>
      <c r="I683" s="435">
        <f t="shared" si="224"/>
        <v>10500</v>
      </c>
      <c r="J683" s="435">
        <f t="shared" si="223"/>
        <v>2625</v>
      </c>
      <c r="K683" s="435">
        <f t="shared" si="222"/>
        <v>2625</v>
      </c>
      <c r="L683" s="435">
        <f t="shared" si="222"/>
        <v>2625</v>
      </c>
      <c r="M683" s="435">
        <f t="shared" si="222"/>
        <v>2625</v>
      </c>
      <c r="N683" s="86" t="s">
        <v>44</v>
      </c>
      <c r="O683" s="17">
        <v>12</v>
      </c>
      <c r="P683" s="17">
        <v>2</v>
      </c>
      <c r="Q683" s="17">
        <v>3</v>
      </c>
      <c r="R683" s="17">
        <v>9</v>
      </c>
      <c r="S683" s="17">
        <v>2</v>
      </c>
      <c r="T683" s="17">
        <v>1</v>
      </c>
      <c r="U683" s="358"/>
    </row>
    <row r="684" spans="1:21" s="149" customFormat="1" x14ac:dyDescent="0.2">
      <c r="A684" s="129"/>
      <c r="B684" s="463"/>
      <c r="C684" s="468"/>
      <c r="D684" s="471"/>
      <c r="E684" s="429" t="s">
        <v>809</v>
      </c>
      <c r="F684" s="433" t="s">
        <v>810</v>
      </c>
      <c r="G684" s="434">
        <v>4</v>
      </c>
      <c r="H684" s="435"/>
      <c r="I684" s="435">
        <f t="shared" si="224"/>
        <v>0</v>
      </c>
      <c r="J684" s="435">
        <f t="shared" si="223"/>
        <v>0</v>
      </c>
      <c r="K684" s="435">
        <f t="shared" si="222"/>
        <v>0</v>
      </c>
      <c r="L684" s="435">
        <f t="shared" si="222"/>
        <v>0</v>
      </c>
      <c r="M684" s="435">
        <f t="shared" si="222"/>
        <v>0</v>
      </c>
      <c r="N684" s="86" t="s">
        <v>44</v>
      </c>
      <c r="O684" s="17">
        <v>12</v>
      </c>
      <c r="P684" s="17">
        <v>2</v>
      </c>
      <c r="Q684" s="17">
        <v>3</v>
      </c>
      <c r="R684" s="17">
        <v>7</v>
      </c>
      <c r="S684" s="17">
        <v>2</v>
      </c>
      <c r="T684" s="17">
        <v>6</v>
      </c>
      <c r="U684" s="358"/>
    </row>
    <row r="685" spans="1:21" s="149" customFormat="1" ht="25.5" x14ac:dyDescent="0.2">
      <c r="A685" s="129"/>
      <c r="B685" s="463"/>
      <c r="C685" s="468"/>
      <c r="D685" s="471"/>
      <c r="E685" s="429" t="s">
        <v>811</v>
      </c>
      <c r="F685" s="433" t="s">
        <v>812</v>
      </c>
      <c r="G685" s="434">
        <v>5</v>
      </c>
      <c r="H685" s="435">
        <v>1000</v>
      </c>
      <c r="I685" s="435">
        <f t="shared" si="224"/>
        <v>5000</v>
      </c>
      <c r="J685" s="435">
        <f t="shared" si="223"/>
        <v>1250</v>
      </c>
      <c r="K685" s="435">
        <f t="shared" si="222"/>
        <v>1250</v>
      </c>
      <c r="L685" s="435">
        <f t="shared" si="222"/>
        <v>1250</v>
      </c>
      <c r="M685" s="435">
        <f t="shared" si="222"/>
        <v>1250</v>
      </c>
      <c r="N685" s="86" t="s">
        <v>44</v>
      </c>
      <c r="O685" s="17">
        <v>12</v>
      </c>
      <c r="P685" s="17">
        <v>2</v>
      </c>
      <c r="Q685" s="17">
        <v>3</v>
      </c>
      <c r="R685" s="17">
        <v>7</v>
      </c>
      <c r="S685" s="17">
        <v>2</v>
      </c>
      <c r="T685" s="17">
        <v>6</v>
      </c>
      <c r="U685" s="358"/>
    </row>
    <row r="686" spans="1:21" s="149" customFormat="1" x14ac:dyDescent="0.2">
      <c r="A686" s="129"/>
      <c r="B686" s="463"/>
      <c r="C686" s="468"/>
      <c r="D686" s="471"/>
      <c r="E686" s="429" t="s">
        <v>813</v>
      </c>
      <c r="F686" s="433" t="s">
        <v>814</v>
      </c>
      <c r="G686" s="434">
        <v>5</v>
      </c>
      <c r="H686" s="435">
        <v>300</v>
      </c>
      <c r="I686" s="435">
        <f t="shared" si="224"/>
        <v>1500</v>
      </c>
      <c r="J686" s="435">
        <f t="shared" si="223"/>
        <v>375</v>
      </c>
      <c r="K686" s="435">
        <f t="shared" si="222"/>
        <v>375</v>
      </c>
      <c r="L686" s="435">
        <f t="shared" si="222"/>
        <v>375</v>
      </c>
      <c r="M686" s="435">
        <f t="shared" si="222"/>
        <v>375</v>
      </c>
      <c r="N686" s="86" t="s">
        <v>44</v>
      </c>
      <c r="O686" s="17">
        <v>12</v>
      </c>
      <c r="P686" s="17">
        <v>2</v>
      </c>
      <c r="Q686" s="17">
        <v>3</v>
      </c>
      <c r="R686" s="17">
        <v>9</v>
      </c>
      <c r="S686" s="17">
        <v>9</v>
      </c>
      <c r="T686" s="17">
        <v>1</v>
      </c>
      <c r="U686" s="358"/>
    </row>
    <row r="687" spans="1:21" s="149" customFormat="1" x14ac:dyDescent="0.2">
      <c r="A687" s="129"/>
      <c r="B687" s="463"/>
      <c r="C687" s="468"/>
      <c r="D687" s="471"/>
      <c r="E687" s="429" t="s">
        <v>815</v>
      </c>
      <c r="F687" s="433" t="s">
        <v>816</v>
      </c>
      <c r="G687" s="434">
        <v>5</v>
      </c>
      <c r="H687" s="435">
        <v>100</v>
      </c>
      <c r="I687" s="435">
        <f t="shared" si="224"/>
        <v>500</v>
      </c>
      <c r="J687" s="435">
        <f t="shared" si="223"/>
        <v>125</v>
      </c>
      <c r="K687" s="435">
        <f t="shared" si="222"/>
        <v>125</v>
      </c>
      <c r="L687" s="435">
        <f t="shared" si="222"/>
        <v>125</v>
      </c>
      <c r="M687" s="435">
        <f t="shared" si="222"/>
        <v>125</v>
      </c>
      <c r="N687" s="86" t="s">
        <v>44</v>
      </c>
      <c r="O687" s="17">
        <v>12</v>
      </c>
      <c r="P687" s="17">
        <v>2</v>
      </c>
      <c r="Q687" s="17">
        <v>3</v>
      </c>
      <c r="R687" s="17">
        <v>9</v>
      </c>
      <c r="S687" s="17">
        <v>9</v>
      </c>
      <c r="T687" s="17">
        <v>1</v>
      </c>
      <c r="U687" s="358"/>
    </row>
    <row r="688" spans="1:21" s="149" customFormat="1" x14ac:dyDescent="0.2">
      <c r="A688" s="129"/>
      <c r="B688" s="463"/>
      <c r="C688" s="468"/>
      <c r="D688" s="471"/>
      <c r="E688" s="429" t="s">
        <v>817</v>
      </c>
      <c r="F688" s="433" t="s">
        <v>818</v>
      </c>
      <c r="G688" s="434">
        <v>5</v>
      </c>
      <c r="H688" s="435">
        <v>250</v>
      </c>
      <c r="I688" s="435">
        <f t="shared" si="224"/>
        <v>1250</v>
      </c>
      <c r="J688" s="435">
        <f t="shared" si="223"/>
        <v>312.5</v>
      </c>
      <c r="K688" s="435">
        <f t="shared" si="222"/>
        <v>312.5</v>
      </c>
      <c r="L688" s="435">
        <f t="shared" si="222"/>
        <v>312.5</v>
      </c>
      <c r="M688" s="435">
        <f t="shared" si="222"/>
        <v>312.5</v>
      </c>
      <c r="N688" s="86" t="s">
        <v>44</v>
      </c>
      <c r="O688" s="17">
        <v>12</v>
      </c>
      <c r="P688" s="17">
        <v>2</v>
      </c>
      <c r="Q688" s="17">
        <v>3</v>
      </c>
      <c r="R688" s="17">
        <v>9</v>
      </c>
      <c r="S688" s="17">
        <v>9</v>
      </c>
      <c r="T688" s="17">
        <v>1</v>
      </c>
      <c r="U688" s="358"/>
    </row>
    <row r="689" spans="1:21" s="149" customFormat="1" x14ac:dyDescent="0.2">
      <c r="A689" s="129"/>
      <c r="B689" s="469"/>
      <c r="C689" s="470"/>
      <c r="D689" s="472"/>
      <c r="E689" s="437" t="s">
        <v>819</v>
      </c>
      <c r="F689" s="438" t="s">
        <v>50</v>
      </c>
      <c r="G689" s="439">
        <v>5</v>
      </c>
      <c r="H689" s="440">
        <v>2400</v>
      </c>
      <c r="I689" s="440">
        <f t="shared" si="224"/>
        <v>12000</v>
      </c>
      <c r="J689" s="440">
        <f t="shared" si="223"/>
        <v>3000</v>
      </c>
      <c r="K689" s="440">
        <f t="shared" si="222"/>
        <v>3000</v>
      </c>
      <c r="L689" s="440">
        <f t="shared" si="222"/>
        <v>3000</v>
      </c>
      <c r="M689" s="440">
        <f t="shared" si="222"/>
        <v>3000</v>
      </c>
      <c r="N689" s="441" t="s">
        <v>44</v>
      </c>
      <c r="O689" s="17">
        <v>12</v>
      </c>
      <c r="P689" s="17">
        <v>2</v>
      </c>
      <c r="Q689" s="17">
        <v>2</v>
      </c>
      <c r="R689" s="17">
        <v>3</v>
      </c>
      <c r="S689" s="17">
        <v>1</v>
      </c>
      <c r="T689" s="17">
        <v>1</v>
      </c>
      <c r="U689" s="358"/>
    </row>
    <row r="690" spans="1:21" ht="14.25" customHeight="1" x14ac:dyDescent="0.2">
      <c r="B690" s="460" t="s">
        <v>1318</v>
      </c>
      <c r="C690" s="460"/>
      <c r="D690" s="461">
        <f>SUM(I690:I703)</f>
        <v>375025</v>
      </c>
      <c r="E690" s="429" t="s">
        <v>820</v>
      </c>
      <c r="F690" s="432" t="s">
        <v>180</v>
      </c>
      <c r="G690" s="430">
        <v>5</v>
      </c>
      <c r="H690" s="431">
        <v>5000</v>
      </c>
      <c r="I690" s="431">
        <f>+H690*G690</f>
        <v>25000</v>
      </c>
      <c r="J690" s="431">
        <f t="shared" ref="J690:M712" si="225">+$I690/4</f>
        <v>6250</v>
      </c>
      <c r="K690" s="431">
        <f t="shared" si="225"/>
        <v>6250</v>
      </c>
      <c r="L690" s="431">
        <f t="shared" si="225"/>
        <v>6250</v>
      </c>
      <c r="M690" s="431">
        <f t="shared" si="225"/>
        <v>6250</v>
      </c>
      <c r="N690" s="432" t="s">
        <v>44</v>
      </c>
      <c r="O690" s="76">
        <v>12</v>
      </c>
      <c r="P690" s="18">
        <v>2</v>
      </c>
      <c r="Q690" s="18">
        <v>2</v>
      </c>
      <c r="R690" s="18">
        <v>5</v>
      </c>
      <c r="S690" s="18">
        <v>8</v>
      </c>
      <c r="T690" s="18">
        <v>1</v>
      </c>
    </row>
    <row r="691" spans="1:21" x14ac:dyDescent="0.2">
      <c r="B691" s="460"/>
      <c r="C691" s="460"/>
      <c r="D691" s="461"/>
      <c r="E691" s="429" t="s">
        <v>821</v>
      </c>
      <c r="F691" s="433" t="s">
        <v>445</v>
      </c>
      <c r="G691" s="430">
        <v>5</v>
      </c>
      <c r="H691" s="431">
        <v>16000</v>
      </c>
      <c r="I691" s="431">
        <f>G691*H691</f>
        <v>80000</v>
      </c>
      <c r="J691" s="431">
        <f t="shared" si="225"/>
        <v>20000</v>
      </c>
      <c r="K691" s="431">
        <f t="shared" si="225"/>
        <v>20000</v>
      </c>
      <c r="L691" s="431">
        <f t="shared" si="225"/>
        <v>20000</v>
      </c>
      <c r="M691" s="431">
        <f t="shared" si="225"/>
        <v>20000</v>
      </c>
      <c r="N691" s="432" t="s">
        <v>44</v>
      </c>
      <c r="O691" s="76">
        <v>12</v>
      </c>
      <c r="P691" s="18">
        <v>2</v>
      </c>
      <c r="Q691" s="18">
        <v>2</v>
      </c>
      <c r="R691" s="18">
        <v>5</v>
      </c>
      <c r="S691" s="18">
        <v>8</v>
      </c>
      <c r="T691" s="18">
        <v>1</v>
      </c>
    </row>
    <row r="692" spans="1:21" x14ac:dyDescent="0.2">
      <c r="B692" s="460"/>
      <c r="C692" s="460"/>
      <c r="D692" s="461"/>
      <c r="E692" s="429" t="s">
        <v>822</v>
      </c>
      <c r="F692" s="433" t="s">
        <v>190</v>
      </c>
      <c r="G692" s="430">
        <v>150</v>
      </c>
      <c r="H692" s="431">
        <v>500</v>
      </c>
      <c r="I692" s="431">
        <f>+G692*H692</f>
        <v>75000</v>
      </c>
      <c r="J692" s="431">
        <f t="shared" si="225"/>
        <v>18750</v>
      </c>
      <c r="K692" s="431">
        <f t="shared" si="225"/>
        <v>18750</v>
      </c>
      <c r="L692" s="431">
        <f t="shared" si="225"/>
        <v>18750</v>
      </c>
      <c r="M692" s="431">
        <f t="shared" si="225"/>
        <v>18750</v>
      </c>
      <c r="N692" s="432" t="s">
        <v>44</v>
      </c>
      <c r="O692" s="76">
        <v>12</v>
      </c>
      <c r="P692" s="18">
        <v>2</v>
      </c>
      <c r="Q692" s="18">
        <v>3</v>
      </c>
      <c r="R692" s="18">
        <v>1</v>
      </c>
      <c r="S692" s="18">
        <v>1</v>
      </c>
      <c r="T692" s="18">
        <v>1</v>
      </c>
    </row>
    <row r="693" spans="1:21" x14ac:dyDescent="0.2">
      <c r="B693" s="460"/>
      <c r="C693" s="460"/>
      <c r="D693" s="461"/>
      <c r="E693" s="429" t="s">
        <v>823</v>
      </c>
      <c r="F693" s="432" t="s">
        <v>188</v>
      </c>
      <c r="G693" s="430">
        <v>150</v>
      </c>
      <c r="H693" s="431">
        <v>400</v>
      </c>
      <c r="I693" s="431">
        <f>+G693*H693</f>
        <v>60000</v>
      </c>
      <c r="J693" s="431"/>
      <c r="K693" s="431"/>
      <c r="L693" s="431"/>
      <c r="M693" s="431"/>
      <c r="N693" s="432" t="s">
        <v>44</v>
      </c>
      <c r="O693" s="436">
        <v>12</v>
      </c>
      <c r="P693" s="36">
        <v>2</v>
      </c>
      <c r="Q693" s="36">
        <v>3</v>
      </c>
      <c r="R693" s="36">
        <v>1</v>
      </c>
      <c r="S693" s="36">
        <v>1</v>
      </c>
      <c r="T693" s="36">
        <v>1</v>
      </c>
    </row>
    <row r="694" spans="1:21" x14ac:dyDescent="0.2">
      <c r="B694" s="460"/>
      <c r="C694" s="460"/>
      <c r="D694" s="461"/>
      <c r="E694" s="429" t="s">
        <v>824</v>
      </c>
      <c r="F694" s="433" t="s">
        <v>184</v>
      </c>
      <c r="G694" s="430">
        <v>40</v>
      </c>
      <c r="H694" s="431">
        <v>350</v>
      </c>
      <c r="I694" s="431">
        <f>G694*H694</f>
        <v>14000</v>
      </c>
      <c r="J694" s="431">
        <f t="shared" si="225"/>
        <v>3500</v>
      </c>
      <c r="K694" s="431">
        <f t="shared" si="225"/>
        <v>3500</v>
      </c>
      <c r="L694" s="431">
        <f t="shared" si="225"/>
        <v>3500</v>
      </c>
      <c r="M694" s="431">
        <f t="shared" si="225"/>
        <v>3500</v>
      </c>
      <c r="N694" s="432" t="s">
        <v>44</v>
      </c>
      <c r="O694" s="436">
        <v>12</v>
      </c>
      <c r="P694" s="36">
        <v>2</v>
      </c>
      <c r="Q694" s="36">
        <v>2</v>
      </c>
      <c r="R694" s="36">
        <v>5</v>
      </c>
      <c r="S694" s="36">
        <v>8</v>
      </c>
      <c r="T694" s="36">
        <v>1</v>
      </c>
    </row>
    <row r="695" spans="1:21" x14ac:dyDescent="0.2">
      <c r="B695" s="460"/>
      <c r="C695" s="460"/>
      <c r="D695" s="461"/>
      <c r="E695" s="429" t="s">
        <v>825</v>
      </c>
      <c r="F695" s="432" t="s">
        <v>182</v>
      </c>
      <c r="G695" s="430">
        <v>150</v>
      </c>
      <c r="H695" s="431">
        <v>70</v>
      </c>
      <c r="I695" s="431">
        <f t="shared" ref="I695:I699" si="226">+H695*G695</f>
        <v>10500</v>
      </c>
      <c r="J695" s="431">
        <f t="shared" si="225"/>
        <v>2625</v>
      </c>
      <c r="K695" s="431">
        <f t="shared" si="225"/>
        <v>2625</v>
      </c>
      <c r="L695" s="431">
        <f t="shared" si="225"/>
        <v>2625</v>
      </c>
      <c r="M695" s="431">
        <f t="shared" si="225"/>
        <v>2625</v>
      </c>
      <c r="N695" s="432" t="s">
        <v>44</v>
      </c>
      <c r="O695" s="76">
        <v>12</v>
      </c>
      <c r="P695" s="18">
        <v>2</v>
      </c>
      <c r="Q695" s="18">
        <v>2</v>
      </c>
      <c r="R695" s="18">
        <v>5</v>
      </c>
      <c r="S695" s="18">
        <v>8</v>
      </c>
      <c r="T695" s="18">
        <v>1</v>
      </c>
    </row>
    <row r="696" spans="1:21" x14ac:dyDescent="0.2">
      <c r="B696" s="460"/>
      <c r="C696" s="460"/>
      <c r="D696" s="461"/>
      <c r="E696" s="429" t="s">
        <v>826</v>
      </c>
      <c r="F696" s="432" t="s">
        <v>223</v>
      </c>
      <c r="G696" s="430">
        <v>20</v>
      </c>
      <c r="H696" s="431">
        <v>350</v>
      </c>
      <c r="I696" s="431">
        <f>G696*H696</f>
        <v>7000</v>
      </c>
      <c r="J696" s="431">
        <f t="shared" si="225"/>
        <v>1750</v>
      </c>
      <c r="K696" s="431">
        <f t="shared" si="225"/>
        <v>1750</v>
      </c>
      <c r="L696" s="431">
        <f t="shared" si="225"/>
        <v>1750</v>
      </c>
      <c r="M696" s="431">
        <f t="shared" si="225"/>
        <v>1750</v>
      </c>
      <c r="N696" s="432" t="s">
        <v>44</v>
      </c>
      <c r="O696" s="76">
        <v>12</v>
      </c>
      <c r="P696" s="18">
        <v>2</v>
      </c>
      <c r="Q696" s="18">
        <v>2</v>
      </c>
      <c r="R696" s="18">
        <v>5</v>
      </c>
      <c r="S696" s="18">
        <v>8</v>
      </c>
      <c r="T696" s="18">
        <v>1</v>
      </c>
    </row>
    <row r="697" spans="1:21" x14ac:dyDescent="0.2">
      <c r="B697" s="460"/>
      <c r="C697" s="460"/>
      <c r="D697" s="461"/>
      <c r="E697" s="429" t="s">
        <v>827</v>
      </c>
      <c r="F697" s="433" t="s">
        <v>720</v>
      </c>
      <c r="G697" s="430">
        <v>10</v>
      </c>
      <c r="H697" s="431">
        <v>3000</v>
      </c>
      <c r="I697" s="431">
        <f t="shared" si="226"/>
        <v>30000</v>
      </c>
      <c r="J697" s="431">
        <f t="shared" si="225"/>
        <v>7500</v>
      </c>
      <c r="K697" s="431">
        <f t="shared" si="225"/>
        <v>7500</v>
      </c>
      <c r="L697" s="431">
        <f t="shared" si="225"/>
        <v>7500</v>
      </c>
      <c r="M697" s="431">
        <f t="shared" si="225"/>
        <v>7500</v>
      </c>
      <c r="N697" s="432" t="s">
        <v>44</v>
      </c>
      <c r="O697" s="76">
        <v>12</v>
      </c>
      <c r="P697" s="18">
        <v>2</v>
      </c>
      <c r="Q697" s="18">
        <v>2</v>
      </c>
      <c r="R697" s="18">
        <v>1</v>
      </c>
      <c r="S697" s="18">
        <v>3</v>
      </c>
      <c r="T697" s="18">
        <v>3</v>
      </c>
    </row>
    <row r="698" spans="1:21" ht="32.25" customHeight="1" x14ac:dyDescent="0.2">
      <c r="B698" s="460"/>
      <c r="C698" s="460"/>
      <c r="D698" s="461"/>
      <c r="E698" s="429" t="s">
        <v>828</v>
      </c>
      <c r="F698" s="433" t="s">
        <v>829</v>
      </c>
      <c r="G698" s="430">
        <v>100</v>
      </c>
      <c r="H698" s="431">
        <v>100</v>
      </c>
      <c r="I698" s="431">
        <f t="shared" si="226"/>
        <v>10000</v>
      </c>
      <c r="J698" s="431">
        <f t="shared" si="225"/>
        <v>2500</v>
      </c>
      <c r="K698" s="431">
        <f t="shared" si="225"/>
        <v>2500</v>
      </c>
      <c r="L698" s="431">
        <f t="shared" si="225"/>
        <v>2500</v>
      </c>
      <c r="M698" s="431">
        <f t="shared" si="225"/>
        <v>2500</v>
      </c>
      <c r="N698" s="432" t="s">
        <v>44</v>
      </c>
      <c r="O698" s="76">
        <v>12</v>
      </c>
      <c r="P698" s="18">
        <v>2</v>
      </c>
      <c r="Q698" s="18">
        <v>2</v>
      </c>
      <c r="R698" s="18">
        <v>2</v>
      </c>
      <c r="S698" s="18">
        <v>2</v>
      </c>
      <c r="T698" s="18">
        <v>1</v>
      </c>
    </row>
    <row r="699" spans="1:21" x14ac:dyDescent="0.2">
      <c r="B699" s="460"/>
      <c r="C699" s="460"/>
      <c r="D699" s="461"/>
      <c r="E699" s="429" t="s">
        <v>830</v>
      </c>
      <c r="F699" s="432" t="s">
        <v>831</v>
      </c>
      <c r="G699" s="430">
        <v>150</v>
      </c>
      <c r="H699" s="431">
        <v>25</v>
      </c>
      <c r="I699" s="431">
        <f t="shared" si="226"/>
        <v>3750</v>
      </c>
      <c r="J699" s="431">
        <f t="shared" si="225"/>
        <v>937.5</v>
      </c>
      <c r="K699" s="431">
        <f t="shared" si="225"/>
        <v>937.5</v>
      </c>
      <c r="L699" s="431">
        <f t="shared" si="225"/>
        <v>937.5</v>
      </c>
      <c r="M699" s="431">
        <f t="shared" si="225"/>
        <v>937.5</v>
      </c>
      <c r="N699" s="432" t="s">
        <v>44</v>
      </c>
      <c r="O699" s="436">
        <v>12</v>
      </c>
      <c r="P699" s="36">
        <v>2</v>
      </c>
      <c r="Q699" s="36">
        <v>2</v>
      </c>
      <c r="R699" s="36">
        <v>2</v>
      </c>
      <c r="S699" s="36">
        <v>2</v>
      </c>
      <c r="T699" s="36">
        <v>1</v>
      </c>
    </row>
    <row r="700" spans="1:21" ht="25.5" x14ac:dyDescent="0.2">
      <c r="B700" s="460"/>
      <c r="C700" s="460"/>
      <c r="D700" s="461"/>
      <c r="E700" s="429" t="s">
        <v>832</v>
      </c>
      <c r="F700" s="433" t="s">
        <v>133</v>
      </c>
      <c r="G700" s="430">
        <v>15</v>
      </c>
      <c r="H700" s="431">
        <v>225</v>
      </c>
      <c r="I700" s="431">
        <f>+G700*H700</f>
        <v>3375</v>
      </c>
      <c r="J700" s="431">
        <f t="shared" si="225"/>
        <v>843.75</v>
      </c>
      <c r="K700" s="431">
        <f t="shared" si="225"/>
        <v>843.75</v>
      </c>
      <c r="L700" s="431">
        <f t="shared" si="225"/>
        <v>843.75</v>
      </c>
      <c r="M700" s="431">
        <f t="shared" si="225"/>
        <v>843.75</v>
      </c>
      <c r="N700" s="432" t="s">
        <v>44</v>
      </c>
      <c r="O700" s="76">
        <v>12</v>
      </c>
      <c r="P700" s="18">
        <v>2</v>
      </c>
      <c r="Q700" s="18">
        <v>3</v>
      </c>
      <c r="R700" s="18">
        <v>3</v>
      </c>
      <c r="S700" s="18">
        <v>1</v>
      </c>
      <c r="T700" s="18">
        <v>1</v>
      </c>
    </row>
    <row r="701" spans="1:21" x14ac:dyDescent="0.2">
      <c r="B701" s="460"/>
      <c r="C701" s="460"/>
      <c r="D701" s="461"/>
      <c r="E701" s="429" t="s">
        <v>833</v>
      </c>
      <c r="F701" s="432" t="s">
        <v>128</v>
      </c>
      <c r="G701" s="430">
        <v>3000</v>
      </c>
      <c r="H701" s="431">
        <v>0</v>
      </c>
      <c r="I701" s="431">
        <f>+G701*H701</f>
        <v>0</v>
      </c>
      <c r="J701" s="431">
        <f t="shared" si="225"/>
        <v>0</v>
      </c>
      <c r="K701" s="431">
        <f t="shared" si="225"/>
        <v>0</v>
      </c>
      <c r="L701" s="431">
        <f t="shared" si="225"/>
        <v>0</v>
      </c>
      <c r="M701" s="431">
        <f t="shared" si="225"/>
        <v>0</v>
      </c>
      <c r="N701" s="432" t="s">
        <v>44</v>
      </c>
      <c r="O701" s="436">
        <v>12</v>
      </c>
      <c r="P701" s="36">
        <v>2</v>
      </c>
      <c r="Q701" s="36">
        <v>2</v>
      </c>
      <c r="R701" s="36">
        <v>2</v>
      </c>
      <c r="S701" s="36">
        <v>2</v>
      </c>
      <c r="T701" s="36">
        <v>1</v>
      </c>
    </row>
    <row r="702" spans="1:21" x14ac:dyDescent="0.2">
      <c r="B702" s="460"/>
      <c r="C702" s="460"/>
      <c r="D702" s="461"/>
      <c r="E702" s="429" t="s">
        <v>834</v>
      </c>
      <c r="F702" s="433" t="s">
        <v>173</v>
      </c>
      <c r="G702" s="430">
        <v>800</v>
      </c>
      <c r="H702" s="431">
        <v>8</v>
      </c>
      <c r="I702" s="431">
        <f>G702*H702</f>
        <v>6400</v>
      </c>
      <c r="J702" s="431">
        <f t="shared" si="225"/>
        <v>1600</v>
      </c>
      <c r="K702" s="431">
        <f t="shared" si="225"/>
        <v>1600</v>
      </c>
      <c r="L702" s="431">
        <f t="shared" si="225"/>
        <v>1600</v>
      </c>
      <c r="M702" s="431">
        <f t="shared" si="225"/>
        <v>1600</v>
      </c>
      <c r="N702" s="432" t="s">
        <v>44</v>
      </c>
      <c r="O702" s="436">
        <v>12</v>
      </c>
      <c r="P702" s="36">
        <v>2</v>
      </c>
      <c r="Q702" s="36">
        <v>3</v>
      </c>
      <c r="R702" s="36">
        <v>9</v>
      </c>
      <c r="S702" s="36">
        <v>2</v>
      </c>
      <c r="T702" s="36">
        <v>1</v>
      </c>
    </row>
    <row r="703" spans="1:21" x14ac:dyDescent="0.2">
      <c r="B703" s="460"/>
      <c r="C703" s="460"/>
      <c r="D703" s="461"/>
      <c r="E703" s="429" t="s">
        <v>835</v>
      </c>
      <c r="F703" s="432" t="s">
        <v>50</v>
      </c>
      <c r="G703" s="430">
        <v>20</v>
      </c>
      <c r="H703" s="431">
        <v>2500</v>
      </c>
      <c r="I703" s="431">
        <f>+G703*H703</f>
        <v>50000</v>
      </c>
      <c r="J703" s="431">
        <f t="shared" si="225"/>
        <v>12500</v>
      </c>
      <c r="K703" s="431">
        <f t="shared" si="225"/>
        <v>12500</v>
      </c>
      <c r="L703" s="431">
        <f t="shared" si="225"/>
        <v>12500</v>
      </c>
      <c r="M703" s="431">
        <f t="shared" si="225"/>
        <v>12500</v>
      </c>
      <c r="N703" s="432" t="s">
        <v>44</v>
      </c>
      <c r="O703" s="76">
        <v>12</v>
      </c>
      <c r="P703" s="18">
        <v>2</v>
      </c>
      <c r="Q703" s="18">
        <v>2</v>
      </c>
      <c r="R703" s="18">
        <v>3</v>
      </c>
      <c r="S703" s="18">
        <v>1</v>
      </c>
      <c r="T703" s="18">
        <v>1</v>
      </c>
    </row>
    <row r="704" spans="1:21" ht="14.25" customHeight="1" x14ac:dyDescent="0.2">
      <c r="B704" s="462" t="s">
        <v>1319</v>
      </c>
      <c r="C704" s="462"/>
      <c r="D704" s="463">
        <f>+SUM(I704:I712)</f>
        <v>208450</v>
      </c>
      <c r="E704" s="429" t="s">
        <v>836</v>
      </c>
      <c r="F704" s="433" t="s">
        <v>186</v>
      </c>
      <c r="G704" s="430">
        <v>150</v>
      </c>
      <c r="H704" s="431">
        <v>250</v>
      </c>
      <c r="I704" s="431">
        <f t="shared" ref="I704:I712" si="227">+G704*H704</f>
        <v>37500</v>
      </c>
      <c r="J704" s="431">
        <f t="shared" si="225"/>
        <v>9375</v>
      </c>
      <c r="K704" s="431">
        <f t="shared" si="225"/>
        <v>9375</v>
      </c>
      <c r="L704" s="431">
        <f t="shared" si="225"/>
        <v>9375</v>
      </c>
      <c r="M704" s="431">
        <f t="shared" si="225"/>
        <v>9375</v>
      </c>
      <c r="N704" s="432" t="s">
        <v>44</v>
      </c>
      <c r="O704" s="76">
        <v>12</v>
      </c>
      <c r="P704" s="18">
        <v>2</v>
      </c>
      <c r="Q704" s="18">
        <v>3</v>
      </c>
      <c r="R704" s="18">
        <v>1</v>
      </c>
      <c r="S704" s="18">
        <v>1</v>
      </c>
      <c r="T704" s="18">
        <v>1</v>
      </c>
    </row>
    <row r="705" spans="2:20" x14ac:dyDescent="0.2">
      <c r="B705" s="462"/>
      <c r="C705" s="462"/>
      <c r="D705" s="463"/>
      <c r="E705" s="429" t="s">
        <v>837</v>
      </c>
      <c r="F705" s="433" t="s">
        <v>190</v>
      </c>
      <c r="G705" s="432">
        <v>150</v>
      </c>
      <c r="H705" s="431">
        <v>500</v>
      </c>
      <c r="I705" s="431">
        <f t="shared" si="227"/>
        <v>75000</v>
      </c>
      <c r="J705" s="431">
        <f t="shared" si="225"/>
        <v>18750</v>
      </c>
      <c r="K705" s="431">
        <f t="shared" si="225"/>
        <v>18750</v>
      </c>
      <c r="L705" s="431">
        <f t="shared" si="225"/>
        <v>18750</v>
      </c>
      <c r="M705" s="431">
        <f t="shared" si="225"/>
        <v>18750</v>
      </c>
      <c r="N705" s="432" t="s">
        <v>44</v>
      </c>
      <c r="O705" s="76">
        <v>12</v>
      </c>
      <c r="P705" s="18">
        <v>2</v>
      </c>
      <c r="Q705" s="18">
        <v>3</v>
      </c>
      <c r="R705" s="18">
        <v>1</v>
      </c>
      <c r="S705" s="18">
        <v>1</v>
      </c>
      <c r="T705" s="18">
        <v>1</v>
      </c>
    </row>
    <row r="706" spans="2:20" x14ac:dyDescent="0.2">
      <c r="B706" s="462"/>
      <c r="C706" s="462"/>
      <c r="D706" s="463"/>
      <c r="E706" s="429" t="s">
        <v>838</v>
      </c>
      <c r="F706" s="432" t="s">
        <v>177</v>
      </c>
      <c r="G706" s="432">
        <v>150</v>
      </c>
      <c r="H706" s="431">
        <v>400</v>
      </c>
      <c r="I706" s="431">
        <f t="shared" si="227"/>
        <v>60000</v>
      </c>
      <c r="J706" s="431">
        <f t="shared" si="225"/>
        <v>15000</v>
      </c>
      <c r="K706" s="431">
        <f t="shared" si="225"/>
        <v>15000</v>
      </c>
      <c r="L706" s="431">
        <f t="shared" si="225"/>
        <v>15000</v>
      </c>
      <c r="M706" s="431">
        <f t="shared" si="225"/>
        <v>15000</v>
      </c>
      <c r="N706" s="432" t="s">
        <v>44</v>
      </c>
      <c r="O706" s="436">
        <v>12</v>
      </c>
      <c r="P706" s="36">
        <v>2</v>
      </c>
      <c r="Q706" s="36">
        <v>3</v>
      </c>
      <c r="R706" s="36">
        <v>1</v>
      </c>
      <c r="S706" s="36">
        <v>1</v>
      </c>
      <c r="T706" s="36">
        <v>1</v>
      </c>
    </row>
    <row r="707" spans="2:20" x14ac:dyDescent="0.2">
      <c r="B707" s="462"/>
      <c r="C707" s="462"/>
      <c r="D707" s="463"/>
      <c r="E707" s="429" t="s">
        <v>839</v>
      </c>
      <c r="F707" s="433" t="s">
        <v>1350</v>
      </c>
      <c r="G707" s="432">
        <v>0</v>
      </c>
      <c r="H707" s="431">
        <v>12000</v>
      </c>
      <c r="I707" s="431">
        <f t="shared" si="227"/>
        <v>0</v>
      </c>
      <c r="J707" s="431">
        <f t="shared" si="225"/>
        <v>0</v>
      </c>
      <c r="K707" s="431">
        <f t="shared" si="225"/>
        <v>0</v>
      </c>
      <c r="L707" s="431">
        <f t="shared" si="225"/>
        <v>0</v>
      </c>
      <c r="M707" s="431">
        <f t="shared" si="225"/>
        <v>0</v>
      </c>
      <c r="N707" s="432" t="s">
        <v>44</v>
      </c>
      <c r="O707" s="436">
        <v>12</v>
      </c>
      <c r="P707" s="36">
        <v>2</v>
      </c>
      <c r="Q707" s="36">
        <v>2</v>
      </c>
      <c r="R707" s="36">
        <v>5</v>
      </c>
      <c r="S707" s="36">
        <v>8</v>
      </c>
      <c r="T707" s="36">
        <v>1</v>
      </c>
    </row>
    <row r="708" spans="2:20" x14ac:dyDescent="0.2">
      <c r="B708" s="462"/>
      <c r="C708" s="462"/>
      <c r="D708" s="463"/>
      <c r="E708" s="429" t="s">
        <v>840</v>
      </c>
      <c r="F708" s="432" t="s">
        <v>131</v>
      </c>
      <c r="G708" s="432">
        <v>150</v>
      </c>
      <c r="H708" s="431">
        <v>40</v>
      </c>
      <c r="I708" s="431">
        <f t="shared" si="227"/>
        <v>6000</v>
      </c>
      <c r="J708" s="431">
        <f t="shared" si="225"/>
        <v>1500</v>
      </c>
      <c r="K708" s="431">
        <f t="shared" si="225"/>
        <v>1500</v>
      </c>
      <c r="L708" s="431">
        <f t="shared" si="225"/>
        <v>1500</v>
      </c>
      <c r="M708" s="431">
        <f t="shared" si="225"/>
        <v>1500</v>
      </c>
      <c r="N708" s="432" t="s">
        <v>44</v>
      </c>
      <c r="O708" s="76">
        <v>12</v>
      </c>
      <c r="P708" s="18">
        <v>2</v>
      </c>
      <c r="Q708" s="18">
        <v>3</v>
      </c>
      <c r="R708" s="18">
        <v>9</v>
      </c>
      <c r="S708" s="18">
        <v>2</v>
      </c>
      <c r="T708" s="18">
        <v>1</v>
      </c>
    </row>
    <row r="709" spans="2:20" x14ac:dyDescent="0.2">
      <c r="B709" s="462"/>
      <c r="C709" s="462"/>
      <c r="D709" s="463"/>
      <c r="E709" s="429" t="s">
        <v>841</v>
      </c>
      <c r="F709" s="432" t="s">
        <v>173</v>
      </c>
      <c r="G709" s="432">
        <v>150</v>
      </c>
      <c r="H709" s="431">
        <v>8</v>
      </c>
      <c r="I709" s="431">
        <f>G709*H709</f>
        <v>1200</v>
      </c>
      <c r="J709" s="431">
        <f t="shared" si="225"/>
        <v>300</v>
      </c>
      <c r="K709" s="431">
        <f t="shared" si="225"/>
        <v>300</v>
      </c>
      <c r="L709" s="431">
        <f t="shared" si="225"/>
        <v>300</v>
      </c>
      <c r="M709" s="431">
        <f t="shared" si="225"/>
        <v>300</v>
      </c>
      <c r="N709" s="432" t="s">
        <v>44</v>
      </c>
      <c r="O709" s="76">
        <v>12</v>
      </c>
      <c r="P709" s="18">
        <v>2</v>
      </c>
      <c r="Q709" s="18">
        <v>3</v>
      </c>
      <c r="R709" s="18">
        <v>9</v>
      </c>
      <c r="S709" s="18">
        <v>2</v>
      </c>
      <c r="T709" s="18">
        <v>1</v>
      </c>
    </row>
    <row r="710" spans="2:20" x14ac:dyDescent="0.2">
      <c r="B710" s="462"/>
      <c r="C710" s="462"/>
      <c r="D710" s="463"/>
      <c r="E710" s="429" t="s">
        <v>842</v>
      </c>
      <c r="F710" s="432" t="s">
        <v>624</v>
      </c>
      <c r="G710" s="432">
        <v>150</v>
      </c>
      <c r="H710" s="431">
        <v>25</v>
      </c>
      <c r="I710" s="431">
        <f t="shared" si="227"/>
        <v>3750</v>
      </c>
      <c r="J710" s="431">
        <f t="shared" si="225"/>
        <v>937.5</v>
      </c>
      <c r="K710" s="431">
        <f t="shared" si="225"/>
        <v>937.5</v>
      </c>
      <c r="L710" s="431">
        <f t="shared" si="225"/>
        <v>937.5</v>
      </c>
      <c r="M710" s="431">
        <f t="shared" si="225"/>
        <v>937.5</v>
      </c>
      <c r="N710" s="432" t="s">
        <v>44</v>
      </c>
      <c r="O710" s="436">
        <v>12</v>
      </c>
      <c r="P710" s="36">
        <v>2</v>
      </c>
      <c r="Q710" s="36">
        <v>2</v>
      </c>
      <c r="R710" s="36">
        <v>2</v>
      </c>
      <c r="S710" s="36">
        <v>2</v>
      </c>
      <c r="T710" s="36">
        <v>1</v>
      </c>
    </row>
    <row r="711" spans="2:20" x14ac:dyDescent="0.2">
      <c r="B711" s="462"/>
      <c r="C711" s="462"/>
      <c r="D711" s="463"/>
      <c r="E711" s="429" t="s">
        <v>843</v>
      </c>
      <c r="F711" s="433" t="s">
        <v>128</v>
      </c>
      <c r="G711" s="432">
        <v>100</v>
      </c>
      <c r="H711" s="431">
        <v>0</v>
      </c>
      <c r="I711" s="431">
        <f t="shared" si="227"/>
        <v>0</v>
      </c>
      <c r="J711" s="431">
        <f t="shared" si="225"/>
        <v>0</v>
      </c>
      <c r="K711" s="431">
        <f t="shared" si="225"/>
        <v>0</v>
      </c>
      <c r="L711" s="431">
        <f t="shared" si="225"/>
        <v>0</v>
      </c>
      <c r="M711" s="431">
        <f t="shared" si="225"/>
        <v>0</v>
      </c>
      <c r="N711" s="432" t="s">
        <v>44</v>
      </c>
      <c r="O711" s="436">
        <v>12</v>
      </c>
      <c r="P711" s="36">
        <v>2</v>
      </c>
      <c r="Q711" s="36">
        <v>2</v>
      </c>
      <c r="R711" s="36">
        <v>2</v>
      </c>
      <c r="S711" s="36">
        <v>2</v>
      </c>
      <c r="T711" s="36">
        <v>1</v>
      </c>
    </row>
    <row r="712" spans="2:20" x14ac:dyDescent="0.2">
      <c r="B712" s="462"/>
      <c r="C712" s="462"/>
      <c r="D712" s="463"/>
      <c r="E712" s="429" t="s">
        <v>844</v>
      </c>
      <c r="F712" s="432" t="s">
        <v>50</v>
      </c>
      <c r="G712" s="432">
        <v>10</v>
      </c>
      <c r="H712" s="431">
        <v>2500</v>
      </c>
      <c r="I712" s="431">
        <f t="shared" si="227"/>
        <v>25000</v>
      </c>
      <c r="J712" s="431">
        <f t="shared" si="225"/>
        <v>6250</v>
      </c>
      <c r="K712" s="431">
        <f t="shared" si="225"/>
        <v>6250</v>
      </c>
      <c r="L712" s="431">
        <f t="shared" si="225"/>
        <v>6250</v>
      </c>
      <c r="M712" s="431">
        <f t="shared" si="225"/>
        <v>6250</v>
      </c>
      <c r="N712" s="432" t="s">
        <v>44</v>
      </c>
      <c r="O712" s="76">
        <v>12</v>
      </c>
      <c r="P712" s="18">
        <v>2</v>
      </c>
      <c r="Q712" s="18">
        <v>2</v>
      </c>
      <c r="R712" s="18">
        <v>3</v>
      </c>
      <c r="S712" s="18">
        <v>1</v>
      </c>
      <c r="T712" s="18">
        <v>1</v>
      </c>
    </row>
    <row r="713" spans="2:20" ht="21.75" customHeight="1" x14ac:dyDescent="0.2">
      <c r="B713" s="37"/>
      <c r="C713" s="37"/>
      <c r="D713" s="99">
        <f>SUMPRODUCT(D600:D712)</f>
        <v>3558545</v>
      </c>
      <c r="E713" s="41"/>
      <c r="F713" s="41"/>
      <c r="G713" s="41"/>
      <c r="H713" s="41"/>
      <c r="I713" s="98">
        <f>SUM(I600:I712)</f>
        <v>3558545</v>
      </c>
      <c r="J713" s="41">
        <f t="shared" ref="J713:M713" si="228">+$I713/4</f>
        <v>889636.25</v>
      </c>
      <c r="K713" s="41">
        <f t="shared" si="228"/>
        <v>889636.25</v>
      </c>
      <c r="L713" s="41">
        <f t="shared" si="228"/>
        <v>889636.25</v>
      </c>
      <c r="M713" s="41">
        <f t="shared" si="228"/>
        <v>889636.25</v>
      </c>
      <c r="N713" s="41"/>
      <c r="O713" s="41"/>
      <c r="P713" s="41"/>
      <c r="Q713" s="41"/>
      <c r="R713" s="41"/>
      <c r="S713" s="41"/>
      <c r="T713" s="41"/>
    </row>
    <row r="714" spans="2:20" ht="48" customHeight="1" x14ac:dyDescent="0.2">
      <c r="B714" s="37"/>
      <c r="C714" s="37"/>
      <c r="D714" s="99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</row>
    <row r="717" spans="2:20" x14ac:dyDescent="0.2">
      <c r="F717" s="357" t="s">
        <v>845</v>
      </c>
    </row>
    <row r="720" spans="2:20" x14ac:dyDescent="0.2">
      <c r="I720" s="407"/>
    </row>
  </sheetData>
  <autoFilter ref="A10:T70">
    <filterColumn colId="1" showButton="0"/>
  </autoFilter>
  <mergeCells count="388">
    <mergeCell ref="J6:M6"/>
    <mergeCell ref="N6:N7"/>
    <mergeCell ref="O6:T7"/>
    <mergeCell ref="C8:E8"/>
    <mergeCell ref="O8:T8"/>
    <mergeCell ref="B10:C10"/>
    <mergeCell ref="B6:B7"/>
    <mergeCell ref="C6:E7"/>
    <mergeCell ref="F6:F7"/>
    <mergeCell ref="G6:G7"/>
    <mergeCell ref="H6:H7"/>
    <mergeCell ref="I6:I7"/>
    <mergeCell ref="B35:C37"/>
    <mergeCell ref="D35:D37"/>
    <mergeCell ref="B38:C59"/>
    <mergeCell ref="D38:D59"/>
    <mergeCell ref="B60:C64"/>
    <mergeCell ref="D60:D64"/>
    <mergeCell ref="O11:T11"/>
    <mergeCell ref="B13:C15"/>
    <mergeCell ref="D13:D15"/>
    <mergeCell ref="B16:C17"/>
    <mergeCell ref="D16:D17"/>
    <mergeCell ref="B18:C34"/>
    <mergeCell ref="D18:D34"/>
    <mergeCell ref="B11:C12"/>
    <mergeCell ref="D11:D12"/>
    <mergeCell ref="E11:E12"/>
    <mergeCell ref="F11:I11"/>
    <mergeCell ref="J11:M11"/>
    <mergeCell ref="N11:N12"/>
    <mergeCell ref="O68:T69"/>
    <mergeCell ref="C70:E70"/>
    <mergeCell ref="O70:T70"/>
    <mergeCell ref="B67:C67"/>
    <mergeCell ref="B68:B69"/>
    <mergeCell ref="C68:E69"/>
    <mergeCell ref="F68:F69"/>
    <mergeCell ref="G68:G69"/>
    <mergeCell ref="H68:H69"/>
    <mergeCell ref="B72:C72"/>
    <mergeCell ref="B73:C74"/>
    <mergeCell ref="D73:D74"/>
    <mergeCell ref="E73:E74"/>
    <mergeCell ref="F73:I73"/>
    <mergeCell ref="J73:M73"/>
    <mergeCell ref="I68:I69"/>
    <mergeCell ref="J68:M68"/>
    <mergeCell ref="N68:N69"/>
    <mergeCell ref="B81:C82"/>
    <mergeCell ref="D81:D82"/>
    <mergeCell ref="B83:C89"/>
    <mergeCell ref="D83:D89"/>
    <mergeCell ref="B90:C96"/>
    <mergeCell ref="D90:D96"/>
    <mergeCell ref="N73:N74"/>
    <mergeCell ref="O73:T73"/>
    <mergeCell ref="B75:C78"/>
    <mergeCell ref="D75:D78"/>
    <mergeCell ref="B79:C80"/>
    <mergeCell ref="D79:D80"/>
    <mergeCell ref="H123:H124"/>
    <mergeCell ref="I123:I124"/>
    <mergeCell ref="J123:M123"/>
    <mergeCell ref="N123:N124"/>
    <mergeCell ref="O123:T124"/>
    <mergeCell ref="C125:E125"/>
    <mergeCell ref="O125:T125"/>
    <mergeCell ref="B97:C117"/>
    <mergeCell ref="D97:D117"/>
    <mergeCell ref="B123:B124"/>
    <mergeCell ref="C123:E124"/>
    <mergeCell ref="F123:F124"/>
    <mergeCell ref="G123:G124"/>
    <mergeCell ref="B152:C157"/>
    <mergeCell ref="D152:D157"/>
    <mergeCell ref="B158:C168"/>
    <mergeCell ref="D158:D168"/>
    <mergeCell ref="B169:C169"/>
    <mergeCell ref="B170:C177"/>
    <mergeCell ref="D170:D177"/>
    <mergeCell ref="O128:T128"/>
    <mergeCell ref="B130:C135"/>
    <mergeCell ref="D130:D135"/>
    <mergeCell ref="B136:C145"/>
    <mergeCell ref="D136:D145"/>
    <mergeCell ref="B146:C151"/>
    <mergeCell ref="D146:D151"/>
    <mergeCell ref="B128:C129"/>
    <mergeCell ref="D128:D129"/>
    <mergeCell ref="E128:E129"/>
    <mergeCell ref="F128:I128"/>
    <mergeCell ref="J128:M128"/>
    <mergeCell ref="N128:N129"/>
    <mergeCell ref="J180:M180"/>
    <mergeCell ref="N180:N181"/>
    <mergeCell ref="O180:T181"/>
    <mergeCell ref="C182:E182"/>
    <mergeCell ref="O182:T182"/>
    <mergeCell ref="B185:C186"/>
    <mergeCell ref="D185:D186"/>
    <mergeCell ref="E185:E186"/>
    <mergeCell ref="F185:I185"/>
    <mergeCell ref="J185:M185"/>
    <mergeCell ref="B180:B181"/>
    <mergeCell ref="C180:E181"/>
    <mergeCell ref="F180:F181"/>
    <mergeCell ref="G180:G181"/>
    <mergeCell ref="H180:H181"/>
    <mergeCell ref="I180:I181"/>
    <mergeCell ref="B200:C203"/>
    <mergeCell ref="D200:D203"/>
    <mergeCell ref="B204:C209"/>
    <mergeCell ref="D204:D209"/>
    <mergeCell ref="B210:C219"/>
    <mergeCell ref="D210:D219"/>
    <mergeCell ref="N185:N186"/>
    <mergeCell ref="O185:T185"/>
    <mergeCell ref="B187:C196"/>
    <mergeCell ref="D187:D196"/>
    <mergeCell ref="B197:C197"/>
    <mergeCell ref="B198:C198"/>
    <mergeCell ref="B199:C199"/>
    <mergeCell ref="B237:C238"/>
    <mergeCell ref="D237:D238"/>
    <mergeCell ref="B239:C246"/>
    <mergeCell ref="D239:D246"/>
    <mergeCell ref="B220:C222"/>
    <mergeCell ref="D220:D222"/>
    <mergeCell ref="B223:C230"/>
    <mergeCell ref="D223:D230"/>
    <mergeCell ref="B231:C236"/>
    <mergeCell ref="D231:D236"/>
    <mergeCell ref="J254:M254"/>
    <mergeCell ref="N254:N255"/>
    <mergeCell ref="O254:T255"/>
    <mergeCell ref="C256:E256"/>
    <mergeCell ref="O256:T256"/>
    <mergeCell ref="B258:C258"/>
    <mergeCell ref="B254:B255"/>
    <mergeCell ref="C254:E255"/>
    <mergeCell ref="F254:F255"/>
    <mergeCell ref="G254:G255"/>
    <mergeCell ref="H254:H255"/>
    <mergeCell ref="I254:I255"/>
    <mergeCell ref="O259:T259"/>
    <mergeCell ref="B261:C267"/>
    <mergeCell ref="D261:D267"/>
    <mergeCell ref="B268:C282"/>
    <mergeCell ref="D268:D282"/>
    <mergeCell ref="B283:C287"/>
    <mergeCell ref="D283:D287"/>
    <mergeCell ref="B259:C260"/>
    <mergeCell ref="D259:D260"/>
    <mergeCell ref="E259:E260"/>
    <mergeCell ref="F259:I259"/>
    <mergeCell ref="J259:M259"/>
    <mergeCell ref="N259:N260"/>
    <mergeCell ref="B319:C323"/>
    <mergeCell ref="D319:D323"/>
    <mergeCell ref="B324:C332"/>
    <mergeCell ref="D324:D332"/>
    <mergeCell ref="B333:C337"/>
    <mergeCell ref="D333:D337"/>
    <mergeCell ref="B288:C296"/>
    <mergeCell ref="D288:D296"/>
    <mergeCell ref="B297:C308"/>
    <mergeCell ref="D297:D308"/>
    <mergeCell ref="B309:C318"/>
    <mergeCell ref="D309:D318"/>
    <mergeCell ref="J338:M338"/>
    <mergeCell ref="N338:N339"/>
    <mergeCell ref="B340:C340"/>
    <mergeCell ref="B341:B342"/>
    <mergeCell ref="C341:E342"/>
    <mergeCell ref="F341:F342"/>
    <mergeCell ref="G341:G342"/>
    <mergeCell ref="H341:H342"/>
    <mergeCell ref="I341:I342"/>
    <mergeCell ref="J341:M341"/>
    <mergeCell ref="N346:N347"/>
    <mergeCell ref="O346:T346"/>
    <mergeCell ref="B348:C348"/>
    <mergeCell ref="B349:C349"/>
    <mergeCell ref="B350:C359"/>
    <mergeCell ref="D350:D359"/>
    <mergeCell ref="N341:N342"/>
    <mergeCell ref="O341:T342"/>
    <mergeCell ref="C343:E343"/>
    <mergeCell ref="O343:T343"/>
    <mergeCell ref="B345:C345"/>
    <mergeCell ref="B346:C347"/>
    <mergeCell ref="D346:D347"/>
    <mergeCell ref="E346:E347"/>
    <mergeCell ref="F346:I346"/>
    <mergeCell ref="J346:M346"/>
    <mergeCell ref="H366:H367"/>
    <mergeCell ref="I366:I367"/>
    <mergeCell ref="J366:M366"/>
    <mergeCell ref="N366:N367"/>
    <mergeCell ref="O366:T367"/>
    <mergeCell ref="C368:E368"/>
    <mergeCell ref="O368:T368"/>
    <mergeCell ref="B360:C363"/>
    <mergeCell ref="D360:D363"/>
    <mergeCell ref="B366:B367"/>
    <mergeCell ref="C366:E367"/>
    <mergeCell ref="F366:F367"/>
    <mergeCell ref="G366:G367"/>
    <mergeCell ref="B398:C404"/>
    <mergeCell ref="D398:D404"/>
    <mergeCell ref="B405:C406"/>
    <mergeCell ref="D405:D406"/>
    <mergeCell ref="B407:C414"/>
    <mergeCell ref="D407:D414"/>
    <mergeCell ref="O370:T370"/>
    <mergeCell ref="B372:C383"/>
    <mergeCell ref="D372:D383"/>
    <mergeCell ref="B384:C390"/>
    <mergeCell ref="D384:D390"/>
    <mergeCell ref="B391:C397"/>
    <mergeCell ref="D391:D397"/>
    <mergeCell ref="B370:C371"/>
    <mergeCell ref="D370:D371"/>
    <mergeCell ref="E370:E371"/>
    <mergeCell ref="F370:I370"/>
    <mergeCell ref="J370:M370"/>
    <mergeCell ref="N370:N371"/>
    <mergeCell ref="J417:M417"/>
    <mergeCell ref="N417:N418"/>
    <mergeCell ref="O417:T418"/>
    <mergeCell ref="C419:E419"/>
    <mergeCell ref="O419:T419"/>
    <mergeCell ref="B422:C423"/>
    <mergeCell ref="D422:D423"/>
    <mergeCell ref="E422:E423"/>
    <mergeCell ref="F422:I422"/>
    <mergeCell ref="J422:M422"/>
    <mergeCell ref="B417:B418"/>
    <mergeCell ref="C417:E418"/>
    <mergeCell ref="F417:F418"/>
    <mergeCell ref="G417:G418"/>
    <mergeCell ref="H417:H418"/>
    <mergeCell ref="I417:I418"/>
    <mergeCell ref="B433:C436"/>
    <mergeCell ref="D433:D436"/>
    <mergeCell ref="B437:C443"/>
    <mergeCell ref="D437:D443"/>
    <mergeCell ref="B450:D450"/>
    <mergeCell ref="B451:B452"/>
    <mergeCell ref="C451:D452"/>
    <mergeCell ref="N422:N423"/>
    <mergeCell ref="O422:T422"/>
    <mergeCell ref="B424:C424"/>
    <mergeCell ref="B425:C431"/>
    <mergeCell ref="D425:D431"/>
    <mergeCell ref="B432:C432"/>
    <mergeCell ref="O451:T452"/>
    <mergeCell ref="E451:F452"/>
    <mergeCell ref="G451:G452"/>
    <mergeCell ref="H451:H452"/>
    <mergeCell ref="I451:I452"/>
    <mergeCell ref="J451:M451"/>
    <mergeCell ref="N451:N452"/>
    <mergeCell ref="C453:D453"/>
    <mergeCell ref="E453:F453"/>
    <mergeCell ref="O453:T453"/>
    <mergeCell ref="B455:D455"/>
    <mergeCell ref="B456:C457"/>
    <mergeCell ref="D456:D457"/>
    <mergeCell ref="E456:E457"/>
    <mergeCell ref="F456:I456"/>
    <mergeCell ref="J456:M456"/>
    <mergeCell ref="B472:C477"/>
    <mergeCell ref="D472:D477"/>
    <mergeCell ref="B478:C481"/>
    <mergeCell ref="D478:D481"/>
    <mergeCell ref="B482:C491"/>
    <mergeCell ref="D482:D491"/>
    <mergeCell ref="N456:N457"/>
    <mergeCell ref="O456:T456"/>
    <mergeCell ref="B458:C469"/>
    <mergeCell ref="D458:D469"/>
    <mergeCell ref="B470:C471"/>
    <mergeCell ref="D470:D471"/>
    <mergeCell ref="B509:C514"/>
    <mergeCell ref="D509:D514"/>
    <mergeCell ref="B515:C519"/>
    <mergeCell ref="D515:D519"/>
    <mergeCell ref="B520:C520"/>
    <mergeCell ref="B521:C527"/>
    <mergeCell ref="D521:D527"/>
    <mergeCell ref="B492:C493"/>
    <mergeCell ref="D492:D493"/>
    <mergeCell ref="B494:C494"/>
    <mergeCell ref="B495:C505"/>
    <mergeCell ref="D495:D505"/>
    <mergeCell ref="B506:C508"/>
    <mergeCell ref="D506:D508"/>
    <mergeCell ref="O532:T533"/>
    <mergeCell ref="C534:E534"/>
    <mergeCell ref="O534:T534"/>
    <mergeCell ref="B531:D531"/>
    <mergeCell ref="B532:B533"/>
    <mergeCell ref="C532:E533"/>
    <mergeCell ref="F532:F533"/>
    <mergeCell ref="G532:G533"/>
    <mergeCell ref="H532:H533"/>
    <mergeCell ref="B536:D536"/>
    <mergeCell ref="B537:C538"/>
    <mergeCell ref="D537:D538"/>
    <mergeCell ref="F537:I537"/>
    <mergeCell ref="J537:M537"/>
    <mergeCell ref="N537:N538"/>
    <mergeCell ref="I532:I533"/>
    <mergeCell ref="J532:M532"/>
    <mergeCell ref="N532:N533"/>
    <mergeCell ref="O537:T537"/>
    <mergeCell ref="B539:C541"/>
    <mergeCell ref="B546:C546"/>
    <mergeCell ref="B547:B548"/>
    <mergeCell ref="C547:E548"/>
    <mergeCell ref="F547:F548"/>
    <mergeCell ref="G547:G548"/>
    <mergeCell ref="H547:H548"/>
    <mergeCell ref="I547:I548"/>
    <mergeCell ref="J547:M547"/>
    <mergeCell ref="N547:N548"/>
    <mergeCell ref="O547:T548"/>
    <mergeCell ref="C549:E549"/>
    <mergeCell ref="O549:T549"/>
    <mergeCell ref="B551:C551"/>
    <mergeCell ref="B552:C553"/>
    <mergeCell ref="D552:D553"/>
    <mergeCell ref="E552:E553"/>
    <mergeCell ref="F552:I552"/>
    <mergeCell ref="J552:M552"/>
    <mergeCell ref="B571:C576"/>
    <mergeCell ref="D571:D576"/>
    <mergeCell ref="B577:C587"/>
    <mergeCell ref="D577:D587"/>
    <mergeCell ref="N552:N553"/>
    <mergeCell ref="O552:T552"/>
    <mergeCell ref="B554:C560"/>
    <mergeCell ref="D554:D560"/>
    <mergeCell ref="B561:C570"/>
    <mergeCell ref="D561:D570"/>
    <mergeCell ref="G593:G594"/>
    <mergeCell ref="H593:H594"/>
    <mergeCell ref="I593:I594"/>
    <mergeCell ref="J593:M593"/>
    <mergeCell ref="N593:N594"/>
    <mergeCell ref="O593:T594"/>
    <mergeCell ref="B588:C589"/>
    <mergeCell ref="D588:D589"/>
    <mergeCell ref="B592:C592"/>
    <mergeCell ref="B593:B594"/>
    <mergeCell ref="C593:E594"/>
    <mergeCell ref="F593:F594"/>
    <mergeCell ref="B600:C611"/>
    <mergeCell ref="D600:D611"/>
    <mergeCell ref="B612:C620"/>
    <mergeCell ref="D612:D620"/>
    <mergeCell ref="B621:C631"/>
    <mergeCell ref="D621:D631"/>
    <mergeCell ref="O595:T595"/>
    <mergeCell ref="D596:T597"/>
    <mergeCell ref="B597:C597"/>
    <mergeCell ref="B598:C599"/>
    <mergeCell ref="D598:D599"/>
    <mergeCell ref="F598:I598"/>
    <mergeCell ref="J598:M598"/>
    <mergeCell ref="N598:N599"/>
    <mergeCell ref="O598:T598"/>
    <mergeCell ref="B690:C703"/>
    <mergeCell ref="D690:D703"/>
    <mergeCell ref="B704:C712"/>
    <mergeCell ref="D704:D712"/>
    <mergeCell ref="B661:C677"/>
    <mergeCell ref="D661:D677"/>
    <mergeCell ref="B678:C689"/>
    <mergeCell ref="D678:D689"/>
    <mergeCell ref="B632:C640"/>
    <mergeCell ref="D632:D640"/>
    <mergeCell ref="B641:C649"/>
    <mergeCell ref="D641:D649"/>
    <mergeCell ref="B650:C660"/>
    <mergeCell ref="D650:D660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4:R387"/>
  <sheetViews>
    <sheetView topLeftCell="A7" zoomScaleNormal="100" workbookViewId="0">
      <selection activeCell="A11" sqref="A11:K11"/>
    </sheetView>
  </sheetViews>
  <sheetFormatPr baseColWidth="10" defaultRowHeight="15.75" x14ac:dyDescent="0.3"/>
  <cols>
    <col min="1" max="1" width="6.28515625" style="151" customWidth="1"/>
    <col min="2" max="2" width="3.140625" style="151" customWidth="1"/>
    <col min="3" max="3" width="3.28515625" style="151" customWidth="1"/>
    <col min="4" max="4" width="3.140625" style="151" customWidth="1"/>
    <col min="5" max="5" width="3.5703125" style="151" customWidth="1"/>
    <col min="6" max="6" width="56" style="151" customWidth="1"/>
    <col min="7" max="7" width="20.85546875" style="151" customWidth="1"/>
    <col min="8" max="8" width="14.85546875" style="151" hidden="1" customWidth="1"/>
    <col min="9" max="9" width="10" style="151" hidden="1" customWidth="1"/>
    <col min="10" max="10" width="15.28515625" style="151" hidden="1" customWidth="1"/>
    <col min="11" max="11" width="13" style="155" customWidth="1"/>
    <col min="12" max="12" width="6.28515625" style="153" customWidth="1"/>
    <col min="13" max="13" width="1.5703125" style="154" customWidth="1"/>
    <col min="14" max="14" width="13.85546875" style="155" customWidth="1"/>
    <col min="15" max="15" width="11.7109375" style="154" bestFit="1" customWidth="1"/>
    <col min="16" max="16" width="13.85546875" style="337" bestFit="1" customWidth="1"/>
    <col min="17" max="17" width="11.42578125" style="154"/>
    <col min="18" max="18" width="14.85546875" style="154" customWidth="1"/>
    <col min="19" max="16384" width="11.42578125" style="154"/>
  </cols>
  <sheetData>
    <row r="4" spans="1:12" x14ac:dyDescent="0.3">
      <c r="K4" s="152"/>
    </row>
    <row r="5" spans="1:12" ht="15" customHeight="1" x14ac:dyDescent="0.2">
      <c r="A5" s="784" t="s">
        <v>929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156"/>
    </row>
    <row r="6" spans="1:12" ht="15" customHeight="1" x14ac:dyDescent="0.2">
      <c r="A6" s="784" t="s">
        <v>930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156"/>
    </row>
    <row r="7" spans="1:12" ht="15" customHeight="1" x14ac:dyDescent="0.2">
      <c r="A7" s="784" t="s">
        <v>931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156"/>
    </row>
    <row r="8" spans="1:12" ht="15" customHeight="1" x14ac:dyDescent="0.2">
      <c r="A8" s="785" t="s">
        <v>932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157"/>
    </row>
    <row r="9" spans="1:12" x14ac:dyDescent="0.3">
      <c r="A9" s="786" t="s">
        <v>933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158"/>
    </row>
    <row r="10" spans="1:12" ht="21" customHeight="1" x14ac:dyDescent="0.25">
      <c r="A10" s="783" t="s">
        <v>934</v>
      </c>
      <c r="B10" s="783"/>
      <c r="C10" s="783"/>
      <c r="D10" s="783"/>
      <c r="E10" s="783"/>
      <c r="F10" s="783"/>
      <c r="G10" s="783"/>
      <c r="H10" s="783"/>
      <c r="I10" s="783"/>
      <c r="J10" s="783"/>
      <c r="K10" s="783"/>
    </row>
    <row r="11" spans="1:12" ht="12.75" x14ac:dyDescent="0.2">
      <c r="A11" s="765" t="s">
        <v>1354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</row>
    <row r="12" spans="1:12" ht="12.75" x14ac:dyDescent="0.2">
      <c r="A12" s="328"/>
      <c r="B12" s="328"/>
      <c r="C12" s="328"/>
      <c r="D12" s="328"/>
      <c r="E12" s="328"/>
      <c r="F12" s="328" t="s">
        <v>1320</v>
      </c>
      <c r="G12" s="328"/>
      <c r="H12" s="328"/>
      <c r="I12" s="328"/>
      <c r="J12" s="328"/>
      <c r="K12" s="328"/>
    </row>
    <row r="13" spans="1:12" ht="12.75" x14ac:dyDescent="0.2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</row>
    <row r="14" spans="1:12" ht="15" x14ac:dyDescent="0.25">
      <c r="A14" s="159"/>
      <c r="B14" s="159"/>
      <c r="C14" s="159"/>
      <c r="D14" s="159"/>
      <c r="E14" s="159"/>
      <c r="F14" s="160"/>
      <c r="G14" s="160"/>
      <c r="H14" s="160"/>
      <c r="I14" s="160"/>
      <c r="J14" s="160"/>
      <c r="K14" s="161"/>
    </row>
    <row r="15" spans="1:12" ht="15" x14ac:dyDescent="0.25">
      <c r="A15" s="162" t="s">
        <v>935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4"/>
    </row>
    <row r="16" spans="1:12" ht="3" customHeight="1" x14ac:dyDescent="0.3">
      <c r="A16" s="160"/>
      <c r="B16" s="160"/>
      <c r="C16" s="160"/>
      <c r="D16" s="160"/>
      <c r="F16" s="165" t="s">
        <v>1</v>
      </c>
      <c r="G16" s="166" t="s">
        <v>1</v>
      </c>
      <c r="H16" s="166"/>
      <c r="I16" s="166"/>
      <c r="J16" s="166"/>
    </row>
    <row r="17" spans="1:18" x14ac:dyDescent="0.3">
      <c r="A17" s="160"/>
      <c r="B17" s="160"/>
      <c r="C17" s="160"/>
      <c r="D17" s="160"/>
      <c r="F17" s="165" t="s">
        <v>936</v>
      </c>
      <c r="G17" s="166">
        <f>+H365</f>
        <v>0</v>
      </c>
      <c r="H17" s="166"/>
      <c r="I17" s="166"/>
      <c r="J17" s="166"/>
    </row>
    <row r="18" spans="1:18" x14ac:dyDescent="0.3">
      <c r="A18" s="160"/>
      <c r="B18" s="160"/>
      <c r="C18" s="160"/>
      <c r="D18" s="160"/>
      <c r="F18" s="165" t="s">
        <v>937</v>
      </c>
      <c r="G18" s="166">
        <f>+G365</f>
        <v>104000000</v>
      </c>
      <c r="H18" s="166"/>
      <c r="I18" s="166"/>
      <c r="J18" s="166"/>
    </row>
    <row r="19" spans="1:18" ht="16.5" thickBot="1" x14ac:dyDescent="0.35">
      <c r="A19" s="160"/>
      <c r="B19" s="160"/>
      <c r="C19" s="160"/>
      <c r="D19" s="160"/>
      <c r="F19" s="167" t="s">
        <v>938</v>
      </c>
      <c r="G19" s="168">
        <f>SUM(G16:G18)</f>
        <v>104000000</v>
      </c>
      <c r="H19" s="169"/>
      <c r="I19" s="169"/>
      <c r="J19" s="169"/>
    </row>
    <row r="20" spans="1:18" thickTop="1" x14ac:dyDescent="0.25">
      <c r="A20" s="160"/>
      <c r="B20" s="160"/>
      <c r="C20" s="160"/>
      <c r="D20" s="160"/>
      <c r="E20" s="167"/>
      <c r="F20" s="169"/>
      <c r="G20" s="169"/>
      <c r="H20" s="169"/>
      <c r="I20" s="169"/>
      <c r="J20" s="169"/>
      <c r="M20" s="154" t="s">
        <v>1</v>
      </c>
    </row>
    <row r="21" spans="1:18" ht="14.25" customHeight="1" x14ac:dyDescent="0.2">
      <c r="A21" s="170" t="s">
        <v>939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1"/>
    </row>
    <row r="22" spans="1:18" x14ac:dyDescent="0.3">
      <c r="A22" s="172"/>
      <c r="B22" s="160"/>
      <c r="C22" s="160"/>
      <c r="D22" s="160"/>
      <c r="F22" s="173"/>
      <c r="G22" s="173"/>
      <c r="H22" s="173"/>
      <c r="I22" s="173"/>
      <c r="J22" s="166"/>
      <c r="K22" s="161"/>
    </row>
    <row r="23" spans="1:18" ht="12.75" customHeight="1" x14ac:dyDescent="0.2">
      <c r="A23" s="766">
        <v>1</v>
      </c>
      <c r="B23" s="766"/>
      <c r="C23" s="766"/>
      <c r="D23" s="766"/>
      <c r="E23" s="766"/>
      <c r="F23" s="174">
        <v>2</v>
      </c>
      <c r="G23" s="174">
        <v>3</v>
      </c>
      <c r="H23" s="174">
        <v>4</v>
      </c>
      <c r="I23" s="174">
        <v>5</v>
      </c>
      <c r="J23" s="175">
        <v>6</v>
      </c>
      <c r="K23" s="176">
        <v>7</v>
      </c>
    </row>
    <row r="24" spans="1:18" ht="29.25" customHeight="1" x14ac:dyDescent="0.2">
      <c r="A24" s="767" t="s">
        <v>940</v>
      </c>
      <c r="B24" s="768"/>
      <c r="C24" s="768"/>
      <c r="D24" s="768"/>
      <c r="E24" s="769"/>
      <c r="F24" s="773" t="s">
        <v>941</v>
      </c>
      <c r="G24" s="776" t="s">
        <v>942</v>
      </c>
      <c r="H24" s="777"/>
      <c r="I24" s="777"/>
      <c r="J24" s="778" t="s">
        <v>943</v>
      </c>
      <c r="K24" s="780" t="s">
        <v>944</v>
      </c>
    </row>
    <row r="25" spans="1:18" ht="29.25" customHeight="1" x14ac:dyDescent="0.2">
      <c r="A25" s="770"/>
      <c r="B25" s="771"/>
      <c r="C25" s="771"/>
      <c r="D25" s="771"/>
      <c r="E25" s="772"/>
      <c r="F25" s="774"/>
      <c r="G25" s="782" t="s">
        <v>945</v>
      </c>
      <c r="H25" s="782" t="s">
        <v>946</v>
      </c>
      <c r="I25" s="782" t="s">
        <v>947</v>
      </c>
      <c r="J25" s="779"/>
      <c r="K25" s="781"/>
    </row>
    <row r="26" spans="1:18" ht="53.25" customHeight="1" x14ac:dyDescent="0.2">
      <c r="A26" s="177" t="s">
        <v>948</v>
      </c>
      <c r="B26" s="177" t="s">
        <v>36</v>
      </c>
      <c r="C26" s="177" t="s">
        <v>37</v>
      </c>
      <c r="D26" s="177" t="s">
        <v>949</v>
      </c>
      <c r="E26" s="177" t="s">
        <v>39</v>
      </c>
      <c r="F26" s="775"/>
      <c r="G26" s="782"/>
      <c r="H26" s="782"/>
      <c r="I26" s="782"/>
      <c r="J26" s="779"/>
      <c r="K26" s="781"/>
    </row>
    <row r="27" spans="1:18" ht="13.5" thickBot="1" x14ac:dyDescent="0.25">
      <c r="A27" s="178">
        <v>2</v>
      </c>
      <c r="B27" s="179"/>
      <c r="C27" s="179"/>
      <c r="D27" s="179"/>
      <c r="E27" s="179"/>
      <c r="F27" s="180" t="s">
        <v>950</v>
      </c>
      <c r="G27" s="180"/>
      <c r="H27" s="180"/>
      <c r="I27" s="180"/>
      <c r="J27" s="181"/>
      <c r="K27" s="182"/>
      <c r="R27" s="155"/>
    </row>
    <row r="28" spans="1:18" ht="13.5" thickTop="1" x14ac:dyDescent="0.2">
      <c r="A28" s="183">
        <v>2</v>
      </c>
      <c r="B28" s="184">
        <v>1</v>
      </c>
      <c r="C28" s="184"/>
      <c r="D28" s="184"/>
      <c r="E28" s="184"/>
      <c r="F28" s="185" t="s">
        <v>951</v>
      </c>
      <c r="G28" s="186">
        <f>G29+G52+G66+G73+G80</f>
        <v>0</v>
      </c>
      <c r="H28" s="186">
        <f>H29+H52+H66+H73+H80</f>
        <v>0</v>
      </c>
      <c r="I28" s="186">
        <f>I29+I52+I66+I73+I80</f>
        <v>0</v>
      </c>
      <c r="J28" s="186">
        <f>J29+J52+J66+J73+J80</f>
        <v>0</v>
      </c>
      <c r="K28" s="187">
        <f>K29+K52+K66+K73+K80</f>
        <v>0</v>
      </c>
      <c r="R28" s="155"/>
    </row>
    <row r="29" spans="1:18" ht="12.75" hidden="1" x14ac:dyDescent="0.2">
      <c r="A29" s="188">
        <v>2</v>
      </c>
      <c r="B29" s="189">
        <v>1</v>
      </c>
      <c r="C29" s="189">
        <v>1</v>
      </c>
      <c r="D29" s="189"/>
      <c r="E29" s="189"/>
      <c r="F29" s="190" t="s">
        <v>952</v>
      </c>
      <c r="G29" s="191">
        <f>G30+G37+G45+G46+G47</f>
        <v>0</v>
      </c>
      <c r="H29" s="191">
        <f>H30+H37+H45+H46+H47</f>
        <v>0</v>
      </c>
      <c r="I29" s="191">
        <f>I30+I37+I45+I46+I47</f>
        <v>0</v>
      </c>
      <c r="J29" s="191">
        <f>J30+J37+J45+J46+J47</f>
        <v>0</v>
      </c>
      <c r="K29" s="192">
        <f>J29/$J$365*100</f>
        <v>0</v>
      </c>
      <c r="Q29" s="154">
        <v>2.6</v>
      </c>
      <c r="R29" s="155" t="e">
        <f>+SUM(#REF!)</f>
        <v>#REF!</v>
      </c>
    </row>
    <row r="30" spans="1:18" ht="12.75" hidden="1" x14ac:dyDescent="0.2">
      <c r="A30" s="193">
        <v>2</v>
      </c>
      <c r="B30" s="194">
        <v>1</v>
      </c>
      <c r="C30" s="194">
        <v>1</v>
      </c>
      <c r="D30" s="194">
        <v>1</v>
      </c>
      <c r="E30" s="194"/>
      <c r="F30" s="195" t="s">
        <v>953</v>
      </c>
      <c r="G30" s="196">
        <f>SUM(G31:G36)</f>
        <v>0</v>
      </c>
      <c r="H30" s="196">
        <f>SUM(H31:H36)</f>
        <v>0</v>
      </c>
      <c r="I30" s="196">
        <f>SUM(I31:I36)</f>
        <v>0</v>
      </c>
      <c r="J30" s="196">
        <f>SUM(J31:J36)</f>
        <v>0</v>
      </c>
      <c r="K30" s="197">
        <f>SUM(K31:K36)</f>
        <v>0</v>
      </c>
      <c r="R30" s="198" t="e">
        <f>SUM(R27:R29)</f>
        <v>#REF!</v>
      </c>
    </row>
    <row r="31" spans="1:18" ht="12.75" hidden="1" x14ac:dyDescent="0.2">
      <c r="A31" s="199">
        <v>2</v>
      </c>
      <c r="B31" s="200">
        <v>1</v>
      </c>
      <c r="C31" s="200">
        <v>1</v>
      </c>
      <c r="D31" s="200">
        <v>1</v>
      </c>
      <c r="E31" s="201">
        <v>1</v>
      </c>
      <c r="F31" s="202" t="s">
        <v>954</v>
      </c>
      <c r="G31" s="203">
        <v>0</v>
      </c>
      <c r="H31" s="204">
        <v>0</v>
      </c>
      <c r="I31" s="204">
        <v>0</v>
      </c>
      <c r="J31" s="204">
        <f t="shared" ref="J31:J36" si="0">SUM(G31:I31)</f>
        <v>0</v>
      </c>
      <c r="K31" s="192">
        <f>J31/$J365*100</f>
        <v>0</v>
      </c>
    </row>
    <row r="32" spans="1:18" ht="12.75" hidden="1" x14ac:dyDescent="0.2">
      <c r="A32" s="199">
        <v>2</v>
      </c>
      <c r="B32" s="200">
        <v>1</v>
      </c>
      <c r="C32" s="200">
        <v>1</v>
      </c>
      <c r="D32" s="200">
        <v>1</v>
      </c>
      <c r="E32" s="201">
        <v>2</v>
      </c>
      <c r="F32" s="205" t="s">
        <v>955</v>
      </c>
      <c r="G32" s="203">
        <v>0</v>
      </c>
      <c r="H32" s="204">
        <v>0</v>
      </c>
      <c r="I32" s="204">
        <v>0</v>
      </c>
      <c r="J32" s="204">
        <f t="shared" si="0"/>
        <v>0</v>
      </c>
      <c r="K32" s="192">
        <f>J32/$J365*100</f>
        <v>0</v>
      </c>
    </row>
    <row r="33" spans="1:12" ht="12.75" hidden="1" x14ac:dyDescent="0.2">
      <c r="A33" s="199">
        <v>2</v>
      </c>
      <c r="B33" s="200">
        <v>1</v>
      </c>
      <c r="C33" s="200">
        <v>1</v>
      </c>
      <c r="D33" s="200">
        <v>1</v>
      </c>
      <c r="E33" s="201">
        <v>3</v>
      </c>
      <c r="F33" s="205" t="s">
        <v>956</v>
      </c>
      <c r="G33" s="204">
        <v>0</v>
      </c>
      <c r="H33" s="204">
        <v>0</v>
      </c>
      <c r="I33" s="204">
        <v>0</v>
      </c>
      <c r="J33" s="204">
        <f t="shared" si="0"/>
        <v>0</v>
      </c>
      <c r="K33" s="192">
        <f>J33/$J$365*100</f>
        <v>0</v>
      </c>
    </row>
    <row r="34" spans="1:12" ht="12.75" hidden="1" x14ac:dyDescent="0.2">
      <c r="A34" s="199">
        <v>2</v>
      </c>
      <c r="B34" s="200">
        <v>1</v>
      </c>
      <c r="C34" s="200">
        <v>1</v>
      </c>
      <c r="D34" s="200">
        <v>1</v>
      </c>
      <c r="E34" s="201">
        <v>4</v>
      </c>
      <c r="F34" s="205" t="s">
        <v>957</v>
      </c>
      <c r="G34" s="204">
        <v>0</v>
      </c>
      <c r="H34" s="204">
        <v>0</v>
      </c>
      <c r="I34" s="204">
        <v>0</v>
      </c>
      <c r="J34" s="204">
        <f t="shared" si="0"/>
        <v>0</v>
      </c>
      <c r="K34" s="192">
        <f>J34/$J$365*100</f>
        <v>0</v>
      </c>
    </row>
    <row r="35" spans="1:12" ht="12.75" hidden="1" x14ac:dyDescent="0.2">
      <c r="A35" s="199">
        <v>2</v>
      </c>
      <c r="B35" s="200">
        <v>1</v>
      </c>
      <c r="C35" s="200">
        <v>1</v>
      </c>
      <c r="D35" s="200">
        <v>1</v>
      </c>
      <c r="E35" s="201">
        <v>5</v>
      </c>
      <c r="F35" s="205" t="s">
        <v>958</v>
      </c>
      <c r="G35" s="204">
        <v>0</v>
      </c>
      <c r="H35" s="204">
        <v>0</v>
      </c>
      <c r="I35" s="204">
        <v>0</v>
      </c>
      <c r="J35" s="204">
        <f t="shared" si="0"/>
        <v>0</v>
      </c>
      <c r="K35" s="192">
        <f>J35/$J$365*100</f>
        <v>0</v>
      </c>
    </row>
    <row r="36" spans="1:12" ht="12.75" hidden="1" x14ac:dyDescent="0.2">
      <c r="A36" s="199">
        <v>2</v>
      </c>
      <c r="B36" s="200">
        <v>1</v>
      </c>
      <c r="C36" s="200">
        <v>1</v>
      </c>
      <c r="D36" s="200">
        <v>1</v>
      </c>
      <c r="E36" s="201">
        <v>6</v>
      </c>
      <c r="F36" s="205" t="s">
        <v>959</v>
      </c>
      <c r="G36" s="204">
        <v>0</v>
      </c>
      <c r="H36" s="204">
        <v>0</v>
      </c>
      <c r="I36" s="204">
        <v>0</v>
      </c>
      <c r="J36" s="204">
        <f t="shared" si="0"/>
        <v>0</v>
      </c>
      <c r="K36" s="192">
        <f>J36/$J$365*100</f>
        <v>0</v>
      </c>
    </row>
    <row r="37" spans="1:12" ht="12.75" hidden="1" x14ac:dyDescent="0.2">
      <c r="A37" s="193">
        <v>2</v>
      </c>
      <c r="B37" s="194">
        <v>1</v>
      </c>
      <c r="C37" s="194">
        <v>1</v>
      </c>
      <c r="D37" s="194">
        <v>2</v>
      </c>
      <c r="E37" s="194"/>
      <c r="F37" s="206" t="s">
        <v>960</v>
      </c>
      <c r="G37" s="196">
        <f>SUM(G38:G44)</f>
        <v>0</v>
      </c>
      <c r="H37" s="196">
        <f>SUM(H38:H44)</f>
        <v>0</v>
      </c>
      <c r="I37" s="196">
        <f>SUM(I38:I44)</f>
        <v>0</v>
      </c>
      <c r="J37" s="196">
        <f>SUM(J38:J44)</f>
        <v>0</v>
      </c>
      <c r="K37" s="197">
        <f>SUM(K38:K44)</f>
        <v>0</v>
      </c>
    </row>
    <row r="38" spans="1:12" ht="12.75" hidden="1" x14ac:dyDescent="0.2">
      <c r="A38" s="199">
        <v>2</v>
      </c>
      <c r="B38" s="200">
        <v>1</v>
      </c>
      <c r="C38" s="200">
        <v>1</v>
      </c>
      <c r="D38" s="200">
        <v>2</v>
      </c>
      <c r="E38" s="201">
        <v>1</v>
      </c>
      <c r="F38" s="205" t="s">
        <v>961</v>
      </c>
      <c r="G38" s="204">
        <v>0</v>
      </c>
      <c r="H38" s="204">
        <v>0</v>
      </c>
      <c r="I38" s="204">
        <v>0</v>
      </c>
      <c r="J38" s="204">
        <f t="shared" ref="J38:J44" si="1">SUM(G38:I38)</f>
        <v>0</v>
      </c>
      <c r="K38" s="192">
        <f t="shared" ref="K38:K46" si="2">J38/$J$365*100</f>
        <v>0</v>
      </c>
    </row>
    <row r="39" spans="1:12" ht="12.75" hidden="1" x14ac:dyDescent="0.2">
      <c r="A39" s="199">
        <v>2</v>
      </c>
      <c r="B39" s="200">
        <v>1</v>
      </c>
      <c r="C39" s="200">
        <v>1</v>
      </c>
      <c r="D39" s="200">
        <v>2</v>
      </c>
      <c r="E39" s="201">
        <v>2</v>
      </c>
      <c r="F39" s="205" t="s">
        <v>962</v>
      </c>
      <c r="G39" s="204">
        <v>0</v>
      </c>
      <c r="H39" s="204">
        <v>0</v>
      </c>
      <c r="I39" s="204">
        <v>0</v>
      </c>
      <c r="J39" s="204">
        <f t="shared" si="1"/>
        <v>0</v>
      </c>
      <c r="K39" s="192">
        <f t="shared" si="2"/>
        <v>0</v>
      </c>
    </row>
    <row r="40" spans="1:12" ht="10.5" hidden="1" customHeight="1" x14ac:dyDescent="0.2">
      <c r="A40" s="199">
        <v>2</v>
      </c>
      <c r="B40" s="200">
        <v>1</v>
      </c>
      <c r="C40" s="200">
        <v>1</v>
      </c>
      <c r="D40" s="200">
        <v>2</v>
      </c>
      <c r="E40" s="201">
        <v>3</v>
      </c>
      <c r="F40" s="205" t="s">
        <v>963</v>
      </c>
      <c r="G40" s="204">
        <v>0</v>
      </c>
      <c r="H40" s="204">
        <v>0</v>
      </c>
      <c r="I40" s="204">
        <v>0</v>
      </c>
      <c r="J40" s="204">
        <f t="shared" si="1"/>
        <v>0</v>
      </c>
      <c r="K40" s="192">
        <f t="shared" si="2"/>
        <v>0</v>
      </c>
    </row>
    <row r="41" spans="1:12" ht="12.75" hidden="1" x14ac:dyDescent="0.2">
      <c r="A41" s="199">
        <v>2</v>
      </c>
      <c r="B41" s="200">
        <v>1</v>
      </c>
      <c r="C41" s="200">
        <v>1</v>
      </c>
      <c r="D41" s="200">
        <v>2</v>
      </c>
      <c r="E41" s="201">
        <v>4</v>
      </c>
      <c r="F41" s="205" t="s">
        <v>964</v>
      </c>
      <c r="G41" s="204">
        <v>0</v>
      </c>
      <c r="H41" s="204">
        <v>0</v>
      </c>
      <c r="I41" s="204">
        <v>0</v>
      </c>
      <c r="J41" s="204">
        <f t="shared" si="1"/>
        <v>0</v>
      </c>
      <c r="K41" s="192">
        <f t="shared" si="2"/>
        <v>0</v>
      </c>
    </row>
    <row r="42" spans="1:12" ht="12.75" hidden="1" x14ac:dyDescent="0.2">
      <c r="A42" s="199">
        <v>2</v>
      </c>
      <c r="B42" s="200">
        <v>1</v>
      </c>
      <c r="C42" s="200">
        <v>1</v>
      </c>
      <c r="D42" s="200">
        <v>2</v>
      </c>
      <c r="E42" s="201">
        <v>5</v>
      </c>
      <c r="F42" s="205" t="s">
        <v>965</v>
      </c>
      <c r="G42" s="204">
        <v>0</v>
      </c>
      <c r="H42" s="204">
        <v>0</v>
      </c>
      <c r="I42" s="204">
        <v>0</v>
      </c>
      <c r="J42" s="204">
        <f t="shared" si="1"/>
        <v>0</v>
      </c>
      <c r="K42" s="192">
        <f t="shared" si="2"/>
        <v>0</v>
      </c>
    </row>
    <row r="43" spans="1:12" ht="12.75" hidden="1" x14ac:dyDescent="0.2">
      <c r="A43" s="199">
        <v>2</v>
      </c>
      <c r="B43" s="200">
        <v>1</v>
      </c>
      <c r="C43" s="200">
        <v>1</v>
      </c>
      <c r="D43" s="200">
        <v>2</v>
      </c>
      <c r="E43" s="201">
        <v>6</v>
      </c>
      <c r="F43" s="205" t="s">
        <v>966</v>
      </c>
      <c r="G43" s="204">
        <v>0</v>
      </c>
      <c r="H43" s="204">
        <v>0</v>
      </c>
      <c r="I43" s="204">
        <v>0</v>
      </c>
      <c r="J43" s="204">
        <f t="shared" si="1"/>
        <v>0</v>
      </c>
      <c r="K43" s="192">
        <f t="shared" si="2"/>
        <v>0</v>
      </c>
    </row>
    <row r="44" spans="1:12" ht="12.75" hidden="1" x14ac:dyDescent="0.2">
      <c r="A44" s="199">
        <v>2</v>
      </c>
      <c r="B44" s="200">
        <v>1</v>
      </c>
      <c r="C44" s="200">
        <v>1</v>
      </c>
      <c r="D44" s="200">
        <v>2</v>
      </c>
      <c r="E44" s="201">
        <v>7</v>
      </c>
      <c r="F44" s="205" t="s">
        <v>967</v>
      </c>
      <c r="G44" s="204">
        <v>0</v>
      </c>
      <c r="H44" s="204">
        <v>0</v>
      </c>
      <c r="I44" s="204">
        <v>0</v>
      </c>
      <c r="J44" s="204">
        <f t="shared" si="1"/>
        <v>0</v>
      </c>
      <c r="K44" s="192">
        <f t="shared" si="2"/>
        <v>0</v>
      </c>
    </row>
    <row r="45" spans="1:12" ht="12.75" hidden="1" x14ac:dyDescent="0.2">
      <c r="A45" s="207">
        <v>2</v>
      </c>
      <c r="B45" s="208">
        <v>1</v>
      </c>
      <c r="C45" s="208">
        <v>1</v>
      </c>
      <c r="D45" s="208">
        <v>3</v>
      </c>
      <c r="E45" s="208"/>
      <c r="F45" s="209" t="s">
        <v>968</v>
      </c>
      <c r="G45" s="204">
        <v>0</v>
      </c>
      <c r="H45" s="204">
        <v>0</v>
      </c>
      <c r="I45" s="204">
        <v>0</v>
      </c>
      <c r="J45" s="204">
        <v>0</v>
      </c>
      <c r="K45" s="192">
        <f t="shared" si="2"/>
        <v>0</v>
      </c>
    </row>
    <row r="46" spans="1:12" ht="12.75" hidden="1" x14ac:dyDescent="0.2">
      <c r="A46" s="207">
        <v>2</v>
      </c>
      <c r="B46" s="208">
        <v>1</v>
      </c>
      <c r="C46" s="208">
        <v>1</v>
      </c>
      <c r="D46" s="208">
        <v>4</v>
      </c>
      <c r="E46" s="208"/>
      <c r="F46" s="209" t="s">
        <v>969</v>
      </c>
      <c r="G46" s="204">
        <f>+G30/$L$46</f>
        <v>0</v>
      </c>
      <c r="H46" s="204">
        <f>+H30/$L$46</f>
        <v>0</v>
      </c>
      <c r="I46" s="204">
        <f>+I30/$L$46</f>
        <v>0</v>
      </c>
      <c r="J46" s="204">
        <f>+J30/$L$46</f>
        <v>0</v>
      </c>
      <c r="K46" s="192">
        <f t="shared" si="2"/>
        <v>0</v>
      </c>
      <c r="L46" s="210">
        <v>12</v>
      </c>
    </row>
    <row r="47" spans="1:12" ht="12.75" hidden="1" x14ac:dyDescent="0.2">
      <c r="A47" s="211">
        <v>2</v>
      </c>
      <c r="B47" s="212">
        <v>1</v>
      </c>
      <c r="C47" s="212">
        <v>1</v>
      </c>
      <c r="D47" s="212">
        <v>5</v>
      </c>
      <c r="E47" s="212"/>
      <c r="F47" s="213" t="s">
        <v>970</v>
      </c>
      <c r="G47" s="214">
        <f>SUM(G48:G51)</f>
        <v>0</v>
      </c>
      <c r="H47" s="214">
        <f>SUM(H48:H51)</f>
        <v>0</v>
      </c>
      <c r="I47" s="214">
        <f>SUM(I48:I51)</f>
        <v>0</v>
      </c>
      <c r="J47" s="214">
        <f>SUM(J48:J51)</f>
        <v>0</v>
      </c>
      <c r="K47" s="215">
        <f>SUM(K48:K51)</f>
        <v>0</v>
      </c>
    </row>
    <row r="48" spans="1:12" ht="12.75" hidden="1" x14ac:dyDescent="0.2">
      <c r="A48" s="199">
        <v>2</v>
      </c>
      <c r="B48" s="200">
        <v>1</v>
      </c>
      <c r="C48" s="200">
        <v>1</v>
      </c>
      <c r="D48" s="200">
        <v>5</v>
      </c>
      <c r="E48" s="201">
        <v>1</v>
      </c>
      <c r="F48" s="205" t="s">
        <v>971</v>
      </c>
      <c r="G48" s="204">
        <v>0</v>
      </c>
      <c r="H48" s="204">
        <v>0</v>
      </c>
      <c r="I48" s="204">
        <v>0</v>
      </c>
      <c r="J48" s="204">
        <f>SUM(G48:I48)</f>
        <v>0</v>
      </c>
      <c r="K48" s="192">
        <f>J48/$J$365*100</f>
        <v>0</v>
      </c>
    </row>
    <row r="49" spans="1:11" ht="12.75" hidden="1" x14ac:dyDescent="0.2">
      <c r="A49" s="199">
        <v>2</v>
      </c>
      <c r="B49" s="200">
        <v>1</v>
      </c>
      <c r="C49" s="200">
        <v>1</v>
      </c>
      <c r="D49" s="200">
        <v>5</v>
      </c>
      <c r="E49" s="201">
        <v>2</v>
      </c>
      <c r="F49" s="205" t="s">
        <v>972</v>
      </c>
      <c r="G49" s="204">
        <v>0</v>
      </c>
      <c r="H49" s="204">
        <v>0</v>
      </c>
      <c r="I49" s="204">
        <v>0</v>
      </c>
      <c r="J49" s="204">
        <f>SUM(G49:I49)</f>
        <v>0</v>
      </c>
      <c r="K49" s="192">
        <f>J49/$J$365*100</f>
        <v>0</v>
      </c>
    </row>
    <row r="50" spans="1:11" ht="12" hidden="1" customHeight="1" x14ac:dyDescent="0.2">
      <c r="A50" s="199">
        <v>2</v>
      </c>
      <c r="B50" s="200">
        <v>1</v>
      </c>
      <c r="C50" s="200">
        <v>1</v>
      </c>
      <c r="D50" s="200">
        <v>5</v>
      </c>
      <c r="E50" s="201">
        <v>3</v>
      </c>
      <c r="F50" s="205" t="s">
        <v>973</v>
      </c>
      <c r="G50" s="204">
        <v>0</v>
      </c>
      <c r="H50" s="204">
        <v>0</v>
      </c>
      <c r="I50" s="204">
        <v>0</v>
      </c>
      <c r="J50" s="204">
        <f>SUM(G50:I50)</f>
        <v>0</v>
      </c>
      <c r="K50" s="192">
        <f>J50/$J$365*100</f>
        <v>0</v>
      </c>
    </row>
    <row r="51" spans="1:11" ht="12.75" hidden="1" x14ac:dyDescent="0.2">
      <c r="A51" s="199">
        <v>2</v>
      </c>
      <c r="B51" s="200">
        <v>1</v>
      </c>
      <c r="C51" s="200">
        <v>1</v>
      </c>
      <c r="D51" s="200">
        <v>5</v>
      </c>
      <c r="E51" s="201">
        <v>4</v>
      </c>
      <c r="F51" s="205" t="s">
        <v>974</v>
      </c>
      <c r="G51" s="204">
        <v>0</v>
      </c>
      <c r="H51" s="204">
        <v>0</v>
      </c>
      <c r="I51" s="204">
        <v>0</v>
      </c>
      <c r="J51" s="204">
        <f>SUM(G51:I51)</f>
        <v>0</v>
      </c>
      <c r="K51" s="192">
        <f>J51/$J$365*100</f>
        <v>0</v>
      </c>
    </row>
    <row r="52" spans="1:11" ht="0.75" hidden="1" customHeight="1" x14ac:dyDescent="0.2">
      <c r="A52" s="216">
        <v>2</v>
      </c>
      <c r="B52" s="217">
        <v>1</v>
      </c>
      <c r="C52" s="217">
        <v>2</v>
      </c>
      <c r="D52" s="217"/>
      <c r="E52" s="217"/>
      <c r="F52" s="218" t="s">
        <v>975</v>
      </c>
      <c r="G52" s="219">
        <f>+G53+G54+G65</f>
        <v>0</v>
      </c>
      <c r="H52" s="219">
        <f>+H53+H54+H65</f>
        <v>0</v>
      </c>
      <c r="I52" s="219">
        <f>+I53+I54+I65</f>
        <v>0</v>
      </c>
      <c r="J52" s="219">
        <f>+J53+J54+J65</f>
        <v>0</v>
      </c>
      <c r="K52" s="220">
        <f>+K53+K54+K65</f>
        <v>0</v>
      </c>
    </row>
    <row r="53" spans="1:11" ht="12.75" hidden="1" x14ac:dyDescent="0.2">
      <c r="A53" s="221">
        <v>2</v>
      </c>
      <c r="B53" s="222">
        <v>1</v>
      </c>
      <c r="C53" s="222">
        <v>2</v>
      </c>
      <c r="D53" s="222">
        <v>1</v>
      </c>
      <c r="E53" s="222"/>
      <c r="F53" s="223" t="s">
        <v>976</v>
      </c>
      <c r="G53" s="204">
        <v>0</v>
      </c>
      <c r="H53" s="204">
        <v>0</v>
      </c>
      <c r="I53" s="204">
        <v>0</v>
      </c>
      <c r="J53" s="204">
        <f>SUM(G53:I53)</f>
        <v>0</v>
      </c>
      <c r="K53" s="192">
        <f>J53/$J$365*100</f>
        <v>0</v>
      </c>
    </row>
    <row r="54" spans="1:11" ht="12.75" hidden="1" x14ac:dyDescent="0.2">
      <c r="A54" s="224">
        <v>2</v>
      </c>
      <c r="B54" s="225">
        <v>1</v>
      </c>
      <c r="C54" s="225">
        <v>2</v>
      </c>
      <c r="D54" s="225">
        <v>2</v>
      </c>
      <c r="E54" s="225"/>
      <c r="F54" s="226" t="s">
        <v>977</v>
      </c>
      <c r="G54" s="227">
        <f>SUM(G55:G64)</f>
        <v>0</v>
      </c>
      <c r="H54" s="227">
        <f>SUM(H55:H64)</f>
        <v>0</v>
      </c>
      <c r="I54" s="227">
        <f>SUM(I55:I64)</f>
        <v>0</v>
      </c>
      <c r="J54" s="227">
        <f>SUM(J55:J64)</f>
        <v>0</v>
      </c>
      <c r="K54" s="228">
        <f>SUM(K55:K64)</f>
        <v>0</v>
      </c>
    </row>
    <row r="55" spans="1:11" ht="12.75" hidden="1" x14ac:dyDescent="0.2">
      <c r="A55" s="199">
        <v>2</v>
      </c>
      <c r="B55" s="200">
        <v>1</v>
      </c>
      <c r="C55" s="200">
        <v>2</v>
      </c>
      <c r="D55" s="200">
        <v>2</v>
      </c>
      <c r="E55" s="201">
        <v>1</v>
      </c>
      <c r="F55" s="205" t="s">
        <v>978</v>
      </c>
      <c r="G55" s="204">
        <v>0</v>
      </c>
      <c r="H55" s="204">
        <v>0</v>
      </c>
      <c r="I55" s="204">
        <v>0</v>
      </c>
      <c r="J55" s="204">
        <f t="shared" ref="J55:J65" si="3">SUM(G55:I55)</f>
        <v>0</v>
      </c>
      <c r="K55" s="192">
        <f t="shared" ref="K55:K65" si="4">J55/$J$365*100</f>
        <v>0</v>
      </c>
    </row>
    <row r="56" spans="1:11" ht="12.75" hidden="1" x14ac:dyDescent="0.2">
      <c r="A56" s="199">
        <v>2</v>
      </c>
      <c r="B56" s="200">
        <v>1</v>
      </c>
      <c r="C56" s="200">
        <v>2</v>
      </c>
      <c r="D56" s="200">
        <v>2</v>
      </c>
      <c r="E56" s="201">
        <v>2</v>
      </c>
      <c r="F56" s="205" t="s">
        <v>979</v>
      </c>
      <c r="G56" s="204">
        <v>0</v>
      </c>
      <c r="H56" s="204">
        <v>0</v>
      </c>
      <c r="I56" s="204">
        <v>0</v>
      </c>
      <c r="J56" s="204">
        <f t="shared" si="3"/>
        <v>0</v>
      </c>
      <c r="K56" s="192">
        <f t="shared" si="4"/>
        <v>0</v>
      </c>
    </row>
    <row r="57" spans="1:11" ht="1.5" hidden="1" customHeight="1" x14ac:dyDescent="0.2">
      <c r="A57" s="199">
        <v>2</v>
      </c>
      <c r="B57" s="200">
        <v>1</v>
      </c>
      <c r="C57" s="200">
        <v>2</v>
      </c>
      <c r="D57" s="200">
        <v>2</v>
      </c>
      <c r="E57" s="201">
        <v>3</v>
      </c>
      <c r="F57" s="229" t="s">
        <v>980</v>
      </c>
      <c r="G57" s="204">
        <v>0</v>
      </c>
      <c r="H57" s="204">
        <v>0</v>
      </c>
      <c r="I57" s="204">
        <v>0</v>
      </c>
      <c r="J57" s="204">
        <f t="shared" si="3"/>
        <v>0</v>
      </c>
      <c r="K57" s="192">
        <f t="shared" si="4"/>
        <v>0</v>
      </c>
    </row>
    <row r="58" spans="1:11" ht="12.75" hidden="1" x14ac:dyDescent="0.2">
      <c r="A58" s="199">
        <v>2</v>
      </c>
      <c r="B58" s="200">
        <v>1</v>
      </c>
      <c r="C58" s="200">
        <v>2</v>
      </c>
      <c r="D58" s="200">
        <v>2</v>
      </c>
      <c r="E58" s="201">
        <v>4</v>
      </c>
      <c r="F58" s="205" t="s">
        <v>981</v>
      </c>
      <c r="G58" s="204">
        <v>0</v>
      </c>
      <c r="H58" s="204">
        <v>0</v>
      </c>
      <c r="I58" s="204">
        <v>0</v>
      </c>
      <c r="J58" s="204">
        <f t="shared" si="3"/>
        <v>0</v>
      </c>
      <c r="K58" s="192">
        <f t="shared" si="4"/>
        <v>0</v>
      </c>
    </row>
    <row r="59" spans="1:11" ht="12.75" hidden="1" x14ac:dyDescent="0.2">
      <c r="A59" s="199">
        <v>2</v>
      </c>
      <c r="B59" s="200">
        <v>1</v>
      </c>
      <c r="C59" s="200">
        <v>2</v>
      </c>
      <c r="D59" s="200">
        <v>2</v>
      </c>
      <c r="E59" s="201">
        <v>5</v>
      </c>
      <c r="F59" s="205" t="s">
        <v>982</v>
      </c>
      <c r="G59" s="204">
        <v>0</v>
      </c>
      <c r="H59" s="204">
        <v>0</v>
      </c>
      <c r="I59" s="204">
        <v>0</v>
      </c>
      <c r="J59" s="204">
        <f t="shared" si="3"/>
        <v>0</v>
      </c>
      <c r="K59" s="192">
        <f t="shared" si="4"/>
        <v>0</v>
      </c>
    </row>
    <row r="60" spans="1:11" ht="12.75" hidden="1" x14ac:dyDescent="0.2">
      <c r="A60" s="199">
        <v>2</v>
      </c>
      <c r="B60" s="200">
        <v>1</v>
      </c>
      <c r="C60" s="200">
        <v>2</v>
      </c>
      <c r="D60" s="200">
        <v>2</v>
      </c>
      <c r="E60" s="201">
        <v>6</v>
      </c>
      <c r="F60" s="205" t="s">
        <v>983</v>
      </c>
      <c r="G60" s="204">
        <v>0</v>
      </c>
      <c r="H60" s="204">
        <v>0</v>
      </c>
      <c r="I60" s="204">
        <v>0</v>
      </c>
      <c r="J60" s="204">
        <f t="shared" si="3"/>
        <v>0</v>
      </c>
      <c r="K60" s="192">
        <f t="shared" si="4"/>
        <v>0</v>
      </c>
    </row>
    <row r="61" spans="1:11" ht="12.75" hidden="1" x14ac:dyDescent="0.2">
      <c r="A61" s="199">
        <v>2</v>
      </c>
      <c r="B61" s="200">
        <v>1</v>
      </c>
      <c r="C61" s="200">
        <v>2</v>
      </c>
      <c r="D61" s="200">
        <v>2</v>
      </c>
      <c r="E61" s="201">
        <v>7</v>
      </c>
      <c r="F61" s="205" t="s">
        <v>984</v>
      </c>
      <c r="G61" s="204">
        <v>0</v>
      </c>
      <c r="H61" s="204">
        <v>0</v>
      </c>
      <c r="I61" s="204">
        <v>0</v>
      </c>
      <c r="J61" s="204">
        <f t="shared" si="3"/>
        <v>0</v>
      </c>
      <c r="K61" s="192">
        <f t="shared" si="4"/>
        <v>0</v>
      </c>
    </row>
    <row r="62" spans="1:11" ht="12.75" hidden="1" x14ac:dyDescent="0.2">
      <c r="A62" s="199">
        <v>2</v>
      </c>
      <c r="B62" s="200">
        <v>1</v>
      </c>
      <c r="C62" s="200">
        <v>2</v>
      </c>
      <c r="D62" s="200">
        <v>2</v>
      </c>
      <c r="E62" s="201">
        <v>8</v>
      </c>
      <c r="F62" s="205" t="s">
        <v>985</v>
      </c>
      <c r="G62" s="204">
        <v>0</v>
      </c>
      <c r="H62" s="204">
        <v>0</v>
      </c>
      <c r="I62" s="204">
        <v>0</v>
      </c>
      <c r="J62" s="204">
        <f t="shared" si="3"/>
        <v>0</v>
      </c>
      <c r="K62" s="192">
        <f t="shared" si="4"/>
        <v>0</v>
      </c>
    </row>
    <row r="63" spans="1:11" ht="12.75" hidden="1" x14ac:dyDescent="0.2">
      <c r="A63" s="199">
        <v>2</v>
      </c>
      <c r="B63" s="200">
        <v>1</v>
      </c>
      <c r="C63" s="200">
        <v>2</v>
      </c>
      <c r="D63" s="200">
        <v>2</v>
      </c>
      <c r="E63" s="201">
        <v>9</v>
      </c>
      <c r="F63" s="205" t="s">
        <v>986</v>
      </c>
      <c r="G63" s="204">
        <v>0</v>
      </c>
      <c r="H63" s="204">
        <v>0</v>
      </c>
      <c r="I63" s="204">
        <v>0</v>
      </c>
      <c r="J63" s="204">
        <f t="shared" si="3"/>
        <v>0</v>
      </c>
      <c r="K63" s="192">
        <f t="shared" si="4"/>
        <v>0</v>
      </c>
    </row>
    <row r="64" spans="1:11" ht="25.5" hidden="1" x14ac:dyDescent="0.2">
      <c r="A64" s="199">
        <v>2</v>
      </c>
      <c r="B64" s="200">
        <v>1</v>
      </c>
      <c r="C64" s="200">
        <v>2</v>
      </c>
      <c r="D64" s="200">
        <v>2</v>
      </c>
      <c r="E64" s="200">
        <v>10</v>
      </c>
      <c r="F64" s="229" t="s">
        <v>987</v>
      </c>
      <c r="G64" s="204">
        <v>0</v>
      </c>
      <c r="H64" s="204">
        <v>0</v>
      </c>
      <c r="I64" s="204">
        <v>0</v>
      </c>
      <c r="J64" s="204">
        <f t="shared" si="3"/>
        <v>0</v>
      </c>
      <c r="K64" s="192">
        <f t="shared" si="4"/>
        <v>0</v>
      </c>
    </row>
    <row r="65" spans="1:11" ht="12.75" hidden="1" x14ac:dyDescent="0.2">
      <c r="A65" s="199">
        <v>2</v>
      </c>
      <c r="B65" s="200">
        <v>1</v>
      </c>
      <c r="C65" s="200">
        <v>2</v>
      </c>
      <c r="D65" s="200">
        <v>3</v>
      </c>
      <c r="E65" s="200"/>
      <c r="F65" s="205" t="s">
        <v>988</v>
      </c>
      <c r="G65" s="204">
        <v>0</v>
      </c>
      <c r="H65" s="204">
        <v>0</v>
      </c>
      <c r="I65" s="204">
        <v>0</v>
      </c>
      <c r="J65" s="204">
        <f t="shared" si="3"/>
        <v>0</v>
      </c>
      <c r="K65" s="192">
        <f t="shared" si="4"/>
        <v>0</v>
      </c>
    </row>
    <row r="66" spans="1:11" ht="12.75" hidden="1" x14ac:dyDescent="0.2">
      <c r="A66" s="230">
        <v>2</v>
      </c>
      <c r="B66" s="231">
        <v>1</v>
      </c>
      <c r="C66" s="231">
        <v>3</v>
      </c>
      <c r="D66" s="231"/>
      <c r="E66" s="231"/>
      <c r="F66" s="232" t="s">
        <v>989</v>
      </c>
      <c r="G66" s="233">
        <f>+G67+G70</f>
        <v>0</v>
      </c>
      <c r="H66" s="233">
        <f>+H67+H70</f>
        <v>0</v>
      </c>
      <c r="I66" s="233">
        <f>+I67+I70</f>
        <v>0</v>
      </c>
      <c r="J66" s="233">
        <f>+J67+J70</f>
        <v>0</v>
      </c>
      <c r="K66" s="220">
        <f>+K67+K70</f>
        <v>0</v>
      </c>
    </row>
    <row r="67" spans="1:11" ht="12.75" hidden="1" x14ac:dyDescent="0.2">
      <c r="A67" s="234">
        <v>2</v>
      </c>
      <c r="B67" s="194">
        <v>1</v>
      </c>
      <c r="C67" s="194">
        <v>3</v>
      </c>
      <c r="D67" s="194">
        <v>1</v>
      </c>
      <c r="E67" s="194"/>
      <c r="F67" s="235" t="s">
        <v>990</v>
      </c>
      <c r="G67" s="196">
        <f>SUM(G68:G69)</f>
        <v>0</v>
      </c>
      <c r="H67" s="196">
        <f>SUM(H68:H69)</f>
        <v>0</v>
      </c>
      <c r="I67" s="196">
        <f>SUM(I68:I69)</f>
        <v>0</v>
      </c>
      <c r="J67" s="196">
        <f>SUM(J68:J69)</f>
        <v>0</v>
      </c>
      <c r="K67" s="197">
        <f>SUM(K68:K69)</f>
        <v>0</v>
      </c>
    </row>
    <row r="68" spans="1:11" ht="14.25" hidden="1" customHeight="1" x14ac:dyDescent="0.2">
      <c r="A68" s="236">
        <v>2</v>
      </c>
      <c r="B68" s="200">
        <v>1</v>
      </c>
      <c r="C68" s="200">
        <v>3</v>
      </c>
      <c r="D68" s="200">
        <v>1</v>
      </c>
      <c r="E68" s="201">
        <v>1</v>
      </c>
      <c r="F68" s="237" t="s">
        <v>991</v>
      </c>
      <c r="G68" s="204">
        <v>0</v>
      </c>
      <c r="H68" s="204">
        <v>0</v>
      </c>
      <c r="I68" s="204">
        <v>0</v>
      </c>
      <c r="J68" s="204">
        <f>SUM(G68:I68)</f>
        <v>0</v>
      </c>
      <c r="K68" s="192">
        <f>J68/$J$365*100</f>
        <v>0</v>
      </c>
    </row>
    <row r="69" spans="1:11" ht="12.75" hidden="1" x14ac:dyDescent="0.2">
      <c r="A69" s="236">
        <v>2</v>
      </c>
      <c r="B69" s="200">
        <v>1</v>
      </c>
      <c r="C69" s="200">
        <v>3</v>
      </c>
      <c r="D69" s="200">
        <v>1</v>
      </c>
      <c r="E69" s="201">
        <v>2</v>
      </c>
      <c r="F69" s="237" t="s">
        <v>992</v>
      </c>
      <c r="G69" s="204">
        <v>0</v>
      </c>
      <c r="H69" s="204">
        <v>0</v>
      </c>
      <c r="I69" s="204">
        <v>0</v>
      </c>
      <c r="J69" s="204">
        <f>SUM(G69:I69)</f>
        <v>0</v>
      </c>
      <c r="K69" s="192">
        <f>J69/$J$365*100</f>
        <v>0</v>
      </c>
    </row>
    <row r="70" spans="1:11" ht="1.5" hidden="1" customHeight="1" x14ac:dyDescent="0.2">
      <c r="A70" s="234">
        <v>2</v>
      </c>
      <c r="B70" s="194">
        <v>1</v>
      </c>
      <c r="C70" s="194">
        <v>3</v>
      </c>
      <c r="D70" s="194">
        <v>2</v>
      </c>
      <c r="E70" s="194"/>
      <c r="F70" s="235" t="s">
        <v>993</v>
      </c>
      <c r="G70" s="196">
        <f>SUM(G71:G72)</f>
        <v>0</v>
      </c>
      <c r="H70" s="196">
        <f>SUM(H71:H72)</f>
        <v>0</v>
      </c>
      <c r="I70" s="196">
        <f>SUM(I71:I72)</f>
        <v>0</v>
      </c>
      <c r="J70" s="196">
        <f>SUM(J71:J72)</f>
        <v>0</v>
      </c>
      <c r="K70" s="197">
        <f>SUM(K71:K72)</f>
        <v>0</v>
      </c>
    </row>
    <row r="71" spans="1:11" ht="12.75" hidden="1" x14ac:dyDescent="0.2">
      <c r="A71" s="236">
        <v>2</v>
      </c>
      <c r="B71" s="200">
        <v>1</v>
      </c>
      <c r="C71" s="200">
        <v>3</v>
      </c>
      <c r="D71" s="200">
        <v>2</v>
      </c>
      <c r="E71" s="201">
        <v>1</v>
      </c>
      <c r="F71" s="237" t="s">
        <v>994</v>
      </c>
      <c r="G71" s="204">
        <v>0</v>
      </c>
      <c r="H71" s="204">
        <v>0</v>
      </c>
      <c r="I71" s="204">
        <v>0</v>
      </c>
      <c r="J71" s="204">
        <f>SUM(G71:I71)</f>
        <v>0</v>
      </c>
      <c r="K71" s="192">
        <f>J71/$J$365*100</f>
        <v>0</v>
      </c>
    </row>
    <row r="72" spans="1:11" ht="12.75" hidden="1" x14ac:dyDescent="0.2">
      <c r="A72" s="236">
        <v>2</v>
      </c>
      <c r="B72" s="200">
        <v>1</v>
      </c>
      <c r="C72" s="200">
        <v>3</v>
      </c>
      <c r="D72" s="200">
        <v>2</v>
      </c>
      <c r="E72" s="201">
        <v>2</v>
      </c>
      <c r="F72" s="237" t="s">
        <v>995</v>
      </c>
      <c r="G72" s="204">
        <v>0</v>
      </c>
      <c r="H72" s="204">
        <v>0</v>
      </c>
      <c r="I72" s="204">
        <v>0</v>
      </c>
      <c r="J72" s="204">
        <f>SUM(G72:I72)</f>
        <v>0</v>
      </c>
      <c r="K72" s="192">
        <f>J72/$J$365*100</f>
        <v>0</v>
      </c>
    </row>
    <row r="73" spans="1:11" ht="12.75" hidden="1" x14ac:dyDescent="0.2">
      <c r="A73" s="238">
        <v>2</v>
      </c>
      <c r="B73" s="231">
        <v>1</v>
      </c>
      <c r="C73" s="231">
        <v>4</v>
      </c>
      <c r="D73" s="231"/>
      <c r="E73" s="231"/>
      <c r="F73" s="239" t="s">
        <v>996</v>
      </c>
      <c r="G73" s="233">
        <f>+G74+G75</f>
        <v>0</v>
      </c>
      <c r="H73" s="233">
        <f>+H74+H75</f>
        <v>0</v>
      </c>
      <c r="I73" s="233">
        <f>+I74+I75</f>
        <v>0</v>
      </c>
      <c r="J73" s="233">
        <f>+J74+J75</f>
        <v>0</v>
      </c>
      <c r="K73" s="220">
        <f>+K74+K75</f>
        <v>0</v>
      </c>
    </row>
    <row r="74" spans="1:11" ht="12.75" hidden="1" x14ac:dyDescent="0.2">
      <c r="A74" s="199">
        <v>2</v>
      </c>
      <c r="B74" s="200">
        <v>1</v>
      </c>
      <c r="C74" s="200">
        <v>4</v>
      </c>
      <c r="D74" s="200">
        <v>1</v>
      </c>
      <c r="E74" s="200"/>
      <c r="F74" s="205" t="s">
        <v>997</v>
      </c>
      <c r="G74" s="204">
        <v>0</v>
      </c>
      <c r="H74" s="204">
        <v>0</v>
      </c>
      <c r="I74" s="204">
        <v>0</v>
      </c>
      <c r="J74" s="204">
        <f>SUM(G74:I74)</f>
        <v>0</v>
      </c>
      <c r="K74" s="192">
        <f>J74/$J$365*100</f>
        <v>0</v>
      </c>
    </row>
    <row r="75" spans="1:11" ht="12.75" hidden="1" x14ac:dyDescent="0.2">
      <c r="A75" s="193">
        <v>2</v>
      </c>
      <c r="B75" s="194">
        <v>1</v>
      </c>
      <c r="C75" s="194">
        <v>4</v>
      </c>
      <c r="D75" s="194">
        <v>2</v>
      </c>
      <c r="E75" s="194"/>
      <c r="F75" s="206" t="s">
        <v>998</v>
      </c>
      <c r="G75" s="196">
        <f>SUM(G76:G79)</f>
        <v>0</v>
      </c>
      <c r="H75" s="196">
        <f>SUM(H76:H79)</f>
        <v>0</v>
      </c>
      <c r="I75" s="196">
        <f>SUM(I76:I79)</f>
        <v>0</v>
      </c>
      <c r="J75" s="196">
        <f>SUM(J76:J79)</f>
        <v>0</v>
      </c>
      <c r="K75" s="197">
        <f>SUM(K76:K79)</f>
        <v>0</v>
      </c>
    </row>
    <row r="76" spans="1:11" ht="12.75" hidden="1" x14ac:dyDescent="0.2">
      <c r="A76" s="199">
        <v>2</v>
      </c>
      <c r="B76" s="200">
        <v>1</v>
      </c>
      <c r="C76" s="200">
        <v>4</v>
      </c>
      <c r="D76" s="200">
        <v>2</v>
      </c>
      <c r="E76" s="201">
        <v>1</v>
      </c>
      <c r="F76" s="205" t="s">
        <v>999</v>
      </c>
      <c r="G76" s="204">
        <v>0</v>
      </c>
      <c r="H76" s="204">
        <v>0</v>
      </c>
      <c r="I76" s="204">
        <v>0</v>
      </c>
      <c r="J76" s="204">
        <f>SUM(G76:I76)</f>
        <v>0</v>
      </c>
      <c r="K76" s="192">
        <f>J76/$J$365*100</f>
        <v>0</v>
      </c>
    </row>
    <row r="77" spans="1:11" ht="0.75" hidden="1" customHeight="1" x14ac:dyDescent="0.2">
      <c r="A77" s="199">
        <v>2</v>
      </c>
      <c r="B77" s="200">
        <v>1</v>
      </c>
      <c r="C77" s="200">
        <v>4</v>
      </c>
      <c r="D77" s="200">
        <v>2</v>
      </c>
      <c r="E77" s="201">
        <v>2</v>
      </c>
      <c r="F77" s="205" t="s">
        <v>1000</v>
      </c>
      <c r="G77" s="204">
        <v>0</v>
      </c>
      <c r="H77" s="204">
        <v>0</v>
      </c>
      <c r="I77" s="204">
        <v>0</v>
      </c>
      <c r="J77" s="204">
        <f>SUM(G77:I77)</f>
        <v>0</v>
      </c>
      <c r="K77" s="192">
        <f>J77/$J$365*100</f>
        <v>0</v>
      </c>
    </row>
    <row r="78" spans="1:11" ht="12.75" hidden="1" x14ac:dyDescent="0.2">
      <c r="A78" s="199">
        <v>2</v>
      </c>
      <c r="B78" s="200">
        <v>1</v>
      </c>
      <c r="C78" s="200">
        <v>4</v>
      </c>
      <c r="D78" s="200">
        <v>2</v>
      </c>
      <c r="E78" s="201">
        <v>3</v>
      </c>
      <c r="F78" s="205" t="s">
        <v>1001</v>
      </c>
      <c r="G78" s="204">
        <v>0</v>
      </c>
      <c r="H78" s="204">
        <v>0</v>
      </c>
      <c r="I78" s="204">
        <v>0</v>
      </c>
      <c r="J78" s="204">
        <f>SUM(G78:I78)</f>
        <v>0</v>
      </c>
      <c r="K78" s="192">
        <f>J78/$J$365*100</f>
        <v>0</v>
      </c>
    </row>
    <row r="79" spans="1:11" ht="12.75" hidden="1" x14ac:dyDescent="0.2">
      <c r="A79" s="199">
        <v>2</v>
      </c>
      <c r="B79" s="200">
        <v>1</v>
      </c>
      <c r="C79" s="200">
        <v>4</v>
      </c>
      <c r="D79" s="200">
        <v>2</v>
      </c>
      <c r="E79" s="201">
        <v>4</v>
      </c>
      <c r="F79" s="205" t="s">
        <v>1002</v>
      </c>
      <c r="G79" s="204">
        <v>0</v>
      </c>
      <c r="H79" s="204">
        <v>0</v>
      </c>
      <c r="I79" s="204">
        <v>0</v>
      </c>
      <c r="J79" s="204">
        <f>SUM(G79:I79)</f>
        <v>0</v>
      </c>
      <c r="K79" s="192">
        <f>J79/$J$365*100</f>
        <v>0</v>
      </c>
    </row>
    <row r="80" spans="1:11" ht="12.75" hidden="1" x14ac:dyDescent="0.2">
      <c r="A80" s="238">
        <v>2</v>
      </c>
      <c r="B80" s="231">
        <v>1</v>
      </c>
      <c r="C80" s="231">
        <v>5</v>
      </c>
      <c r="D80" s="231"/>
      <c r="E80" s="231"/>
      <c r="F80" s="239" t="s">
        <v>1003</v>
      </c>
      <c r="G80" s="233">
        <f>G81+G82+G83+G84</f>
        <v>0</v>
      </c>
      <c r="H80" s="233">
        <f>H81+H82+H83+H84</f>
        <v>0</v>
      </c>
      <c r="I80" s="233">
        <f>I81+I82+I83+I84</f>
        <v>0</v>
      </c>
      <c r="J80" s="233">
        <f>J81+J82+J83+J84</f>
        <v>0</v>
      </c>
      <c r="K80" s="220">
        <f>K81+K82+K83+K84</f>
        <v>0</v>
      </c>
    </row>
    <row r="81" spans="1:12" ht="16.5" hidden="1" customHeight="1" x14ac:dyDescent="0.2">
      <c r="A81" s="199">
        <v>2</v>
      </c>
      <c r="B81" s="200">
        <v>1</v>
      </c>
      <c r="C81" s="200">
        <v>5</v>
      </c>
      <c r="D81" s="200">
        <v>1</v>
      </c>
      <c r="E81" s="200"/>
      <c r="F81" s="205" t="s">
        <v>1004</v>
      </c>
      <c r="G81" s="204">
        <f>+G30*$L$81</f>
        <v>0</v>
      </c>
      <c r="H81" s="204">
        <f>+H30*$L$81</f>
        <v>0</v>
      </c>
      <c r="I81" s="204">
        <f>+I30*$L$81</f>
        <v>0</v>
      </c>
      <c r="J81" s="204">
        <f>+J30*$L$81</f>
        <v>0</v>
      </c>
      <c r="K81" s="192">
        <f>J81/$J$365*100</f>
        <v>0</v>
      </c>
      <c r="L81" s="240">
        <v>7.0900000000000005E-2</v>
      </c>
    </row>
    <row r="82" spans="1:12" ht="12.75" hidden="1" x14ac:dyDescent="0.2">
      <c r="A82" s="199">
        <v>2</v>
      </c>
      <c r="B82" s="200">
        <v>1</v>
      </c>
      <c r="C82" s="200">
        <v>5</v>
      </c>
      <c r="D82" s="200">
        <v>2</v>
      </c>
      <c r="E82" s="200"/>
      <c r="F82" s="205" t="s">
        <v>1005</v>
      </c>
      <c r="G82" s="204">
        <f>+G30*$L$82</f>
        <v>0</v>
      </c>
      <c r="H82" s="204">
        <f>+H30*$L$82</f>
        <v>0</v>
      </c>
      <c r="I82" s="204">
        <f>+I30*$L$82</f>
        <v>0</v>
      </c>
      <c r="J82" s="204">
        <f>+J30*$L$82</f>
        <v>0</v>
      </c>
      <c r="K82" s="192">
        <f>J82/$J$365*100</f>
        <v>0</v>
      </c>
      <c r="L82" s="240">
        <v>7.0999999999999994E-2</v>
      </c>
    </row>
    <row r="83" spans="1:12" ht="12.75" hidden="1" x14ac:dyDescent="0.2">
      <c r="A83" s="199">
        <v>2</v>
      </c>
      <c r="B83" s="200">
        <v>1</v>
      </c>
      <c r="C83" s="200">
        <v>5</v>
      </c>
      <c r="D83" s="200">
        <v>3</v>
      </c>
      <c r="E83" s="200"/>
      <c r="F83" s="205" t="s">
        <v>1006</v>
      </c>
      <c r="G83" s="204">
        <f>+G30*$L$83</f>
        <v>0</v>
      </c>
      <c r="H83" s="204">
        <f>+H30*$L$83</f>
        <v>0</v>
      </c>
      <c r="I83" s="204">
        <f>+I30*$L$83</f>
        <v>0</v>
      </c>
      <c r="J83" s="204">
        <f>+J30*$L$83</f>
        <v>0</v>
      </c>
      <c r="K83" s="192">
        <f>J83/$J$365*100</f>
        <v>0</v>
      </c>
      <c r="L83" s="240">
        <v>1.2E-2</v>
      </c>
    </row>
    <row r="84" spans="1:12" ht="0.75" hidden="1" customHeight="1" x14ac:dyDescent="0.2">
      <c r="A84" s="199">
        <v>2</v>
      </c>
      <c r="B84" s="200">
        <v>1</v>
      </c>
      <c r="C84" s="200">
        <v>5</v>
      </c>
      <c r="D84" s="200">
        <v>4</v>
      </c>
      <c r="E84" s="200"/>
      <c r="F84" s="205" t="s">
        <v>1007</v>
      </c>
      <c r="G84" s="204">
        <v>0</v>
      </c>
      <c r="H84" s="204">
        <v>0</v>
      </c>
      <c r="I84" s="204">
        <v>0</v>
      </c>
      <c r="J84" s="204">
        <f>SUM(G84:I84)</f>
        <v>0</v>
      </c>
      <c r="K84" s="192">
        <f>J84/$J$365*100</f>
        <v>0</v>
      </c>
      <c r="L84" s="241"/>
    </row>
    <row r="85" spans="1:12" ht="12.75" x14ac:dyDescent="0.2">
      <c r="A85" s="242">
        <v>2</v>
      </c>
      <c r="B85" s="243">
        <v>2</v>
      </c>
      <c r="C85" s="231"/>
      <c r="D85" s="231"/>
      <c r="E85" s="231"/>
      <c r="F85" s="232" t="s">
        <v>1008</v>
      </c>
      <c r="G85" s="233">
        <f>G86+G97+G100+G103+G108+G122+G132+G149</f>
        <v>94998804.480000004</v>
      </c>
      <c r="H85" s="233">
        <f>H86+H97+H100+H103+H108+H122+H132+H149</f>
        <v>0</v>
      </c>
      <c r="I85" s="233">
        <f>I86+I97+I100+I103+I108+I122+I132+I149</f>
        <v>0</v>
      </c>
      <c r="J85" s="233">
        <f>J86+J97+J100+J103+J108+J122+J132+J149</f>
        <v>94998804.480000004</v>
      </c>
      <c r="K85" s="220">
        <f>K86+K97+K100+K103+K108+K122+K132+K149</f>
        <v>91.345004307692307</v>
      </c>
    </row>
    <row r="86" spans="1:12" ht="12.75" x14ac:dyDescent="0.2">
      <c r="A86" s="230">
        <v>2</v>
      </c>
      <c r="B86" s="231">
        <v>2</v>
      </c>
      <c r="C86" s="231">
        <v>1</v>
      </c>
      <c r="D86" s="231"/>
      <c r="E86" s="231"/>
      <c r="F86" s="232" t="s">
        <v>1009</v>
      </c>
      <c r="G86" s="233">
        <f>G87+G88+G89+G90+G91+G92+G95+G96</f>
        <v>1548000</v>
      </c>
      <c r="H86" s="233">
        <f>H87+H88+H89+H90+H91+H92+H95+H96</f>
        <v>0</v>
      </c>
      <c r="I86" s="233">
        <f>I87+I88+I89+I90+I91+I92+I95+I96</f>
        <v>0</v>
      </c>
      <c r="J86" s="233">
        <f>J87+J88+J89+J90+J91+J92+J95+J96</f>
        <v>1548000</v>
      </c>
      <c r="K86" s="220">
        <f>K87+K88+K89+K90+K91+K92+K95+K96</f>
        <v>1.4884615384615385</v>
      </c>
    </row>
    <row r="87" spans="1:12" ht="12" customHeight="1" x14ac:dyDescent="0.2">
      <c r="A87" s="236">
        <v>2</v>
      </c>
      <c r="B87" s="200">
        <v>2</v>
      </c>
      <c r="C87" s="200">
        <v>1</v>
      </c>
      <c r="D87" s="200">
        <v>1</v>
      </c>
      <c r="E87" s="200"/>
      <c r="F87" s="237" t="s">
        <v>1010</v>
      </c>
      <c r="G87" s="204">
        <v>0</v>
      </c>
      <c r="H87" s="204">
        <v>0</v>
      </c>
      <c r="I87" s="204">
        <v>0</v>
      </c>
      <c r="J87" s="204">
        <f>SUM(G87:I87)</f>
        <v>0</v>
      </c>
      <c r="K87" s="192">
        <f>J87/$J$365*100</f>
        <v>0</v>
      </c>
    </row>
    <row r="88" spans="1:12" ht="12" customHeight="1" x14ac:dyDescent="0.2">
      <c r="A88" s="244">
        <v>2</v>
      </c>
      <c r="B88" s="245">
        <v>2</v>
      </c>
      <c r="C88" s="245">
        <v>1</v>
      </c>
      <c r="D88" s="245">
        <v>2</v>
      </c>
      <c r="E88" s="245"/>
      <c r="F88" s="246" t="s">
        <v>1011</v>
      </c>
      <c r="G88" s="247">
        <v>0</v>
      </c>
      <c r="H88" s="247">
        <v>0</v>
      </c>
      <c r="I88" s="247">
        <v>0</v>
      </c>
      <c r="J88" s="247">
        <f>SUM(G88:I88)</f>
        <v>0</v>
      </c>
      <c r="K88" s="192">
        <f>J88/$J$365*100</f>
        <v>0</v>
      </c>
    </row>
    <row r="89" spans="1:12" ht="12" customHeight="1" x14ac:dyDescent="0.2">
      <c r="A89" s="236">
        <v>2</v>
      </c>
      <c r="B89" s="200">
        <v>2</v>
      </c>
      <c r="C89" s="200">
        <v>1</v>
      </c>
      <c r="D89" s="200">
        <v>3</v>
      </c>
      <c r="E89" s="200"/>
      <c r="F89" s="237" t="s">
        <v>137</v>
      </c>
      <c r="G89" s="204">
        <v>548000</v>
      </c>
      <c r="H89" s="204">
        <v>0</v>
      </c>
      <c r="I89" s="204">
        <v>0</v>
      </c>
      <c r="J89" s="204">
        <f>SUM(G89:I89)</f>
        <v>548000</v>
      </c>
      <c r="K89" s="192">
        <f>J89/$J$365*100</f>
        <v>0.52692307692307694</v>
      </c>
    </row>
    <row r="90" spans="1:12" ht="12" customHeight="1" x14ac:dyDescent="0.2">
      <c r="A90" s="236">
        <v>2</v>
      </c>
      <c r="B90" s="200">
        <v>2</v>
      </c>
      <c r="C90" s="200">
        <v>1</v>
      </c>
      <c r="D90" s="200">
        <v>4</v>
      </c>
      <c r="E90" s="200"/>
      <c r="F90" s="237" t="s">
        <v>1012</v>
      </c>
      <c r="G90" s="204">
        <v>0</v>
      </c>
      <c r="H90" s="204">
        <v>0</v>
      </c>
      <c r="I90" s="204">
        <v>0</v>
      </c>
      <c r="J90" s="204">
        <f>SUM(G90:I90)</f>
        <v>0</v>
      </c>
      <c r="K90" s="192">
        <f>J90/$J$365*100</f>
        <v>0</v>
      </c>
    </row>
    <row r="91" spans="1:12" ht="12" customHeight="1" x14ac:dyDescent="0.2">
      <c r="A91" s="236">
        <v>2</v>
      </c>
      <c r="B91" s="200">
        <v>2</v>
      </c>
      <c r="C91" s="200">
        <v>1</v>
      </c>
      <c r="D91" s="200">
        <v>5</v>
      </c>
      <c r="E91" s="200"/>
      <c r="F91" s="237" t="s">
        <v>1013</v>
      </c>
      <c r="G91" s="204">
        <v>500000</v>
      </c>
      <c r="H91" s="204">
        <v>0</v>
      </c>
      <c r="I91" s="204">
        <v>0</v>
      </c>
      <c r="J91" s="204">
        <f>SUM(G91:I91)</f>
        <v>500000</v>
      </c>
      <c r="K91" s="192">
        <f>J91/$J$365*100</f>
        <v>0.48076923076923078</v>
      </c>
    </row>
    <row r="92" spans="1:12" ht="12" customHeight="1" x14ac:dyDescent="0.2">
      <c r="A92" s="234">
        <v>2</v>
      </c>
      <c r="B92" s="194">
        <v>2</v>
      </c>
      <c r="C92" s="194">
        <v>1</v>
      </c>
      <c r="D92" s="194">
        <v>6</v>
      </c>
      <c r="E92" s="194"/>
      <c r="F92" s="235" t="s">
        <v>1014</v>
      </c>
      <c r="G92" s="196">
        <f>G93+G94</f>
        <v>500000</v>
      </c>
      <c r="H92" s="196">
        <f>H93+H94</f>
        <v>0</v>
      </c>
      <c r="I92" s="196">
        <f>I93+I94</f>
        <v>0</v>
      </c>
      <c r="J92" s="196">
        <f>J93+J94</f>
        <v>500000</v>
      </c>
      <c r="K92" s="197">
        <f>K93+K94</f>
        <v>0.48076923076923078</v>
      </c>
    </row>
    <row r="93" spans="1:12" ht="12" customHeight="1" x14ac:dyDescent="0.2">
      <c r="A93" s="236">
        <v>2</v>
      </c>
      <c r="B93" s="200">
        <v>2</v>
      </c>
      <c r="C93" s="200">
        <v>1</v>
      </c>
      <c r="D93" s="200">
        <v>6</v>
      </c>
      <c r="E93" s="201">
        <v>1</v>
      </c>
      <c r="F93" s="237" t="s">
        <v>1015</v>
      </c>
      <c r="G93" s="204">
        <v>500000</v>
      </c>
      <c r="H93" s="204">
        <v>0</v>
      </c>
      <c r="I93" s="204">
        <v>0</v>
      </c>
      <c r="J93" s="204">
        <f>SUM(G93:I93)</f>
        <v>500000</v>
      </c>
      <c r="K93" s="192">
        <f>J93/$J$365*100</f>
        <v>0.48076923076923078</v>
      </c>
    </row>
    <row r="94" spans="1:12" ht="12" customHeight="1" x14ac:dyDescent="0.2">
      <c r="A94" s="236">
        <v>2</v>
      </c>
      <c r="B94" s="200">
        <v>2</v>
      </c>
      <c r="C94" s="200">
        <v>1</v>
      </c>
      <c r="D94" s="200">
        <v>6</v>
      </c>
      <c r="E94" s="201">
        <v>2</v>
      </c>
      <c r="F94" s="237" t="s">
        <v>1016</v>
      </c>
      <c r="G94" s="204">
        <v>0</v>
      </c>
      <c r="H94" s="204">
        <v>0</v>
      </c>
      <c r="I94" s="204">
        <v>0</v>
      </c>
      <c r="J94" s="204">
        <f>SUM(G94:I94)</f>
        <v>0</v>
      </c>
      <c r="K94" s="192">
        <f>J94/$J$365*100</f>
        <v>0</v>
      </c>
    </row>
    <row r="95" spans="1:12" ht="12" customHeight="1" x14ac:dyDescent="0.2">
      <c r="A95" s="248">
        <v>2</v>
      </c>
      <c r="B95" s="208">
        <v>2</v>
      </c>
      <c r="C95" s="208">
        <v>1</v>
      </c>
      <c r="D95" s="208">
        <v>7</v>
      </c>
      <c r="E95" s="208"/>
      <c r="F95" s="249" t="s">
        <v>740</v>
      </c>
      <c r="G95" s="204"/>
      <c r="H95" s="204">
        <v>0</v>
      </c>
      <c r="I95" s="204">
        <v>0</v>
      </c>
      <c r="J95" s="204">
        <f>SUM(G95:I95)</f>
        <v>0</v>
      </c>
      <c r="K95" s="192">
        <f>J95/$J$365*100</f>
        <v>0</v>
      </c>
    </row>
    <row r="96" spans="1:12" ht="12" customHeight="1" x14ac:dyDescent="0.2">
      <c r="A96" s="248">
        <v>2</v>
      </c>
      <c r="B96" s="208">
        <v>2</v>
      </c>
      <c r="C96" s="208">
        <v>1</v>
      </c>
      <c r="D96" s="208">
        <v>8</v>
      </c>
      <c r="E96" s="208"/>
      <c r="F96" s="249" t="s">
        <v>1017</v>
      </c>
      <c r="G96" s="204">
        <v>0</v>
      </c>
      <c r="H96" s="204">
        <v>0</v>
      </c>
      <c r="I96" s="204">
        <v>0</v>
      </c>
      <c r="J96" s="204">
        <f>SUM(G96:I96)</f>
        <v>0</v>
      </c>
      <c r="K96" s="192">
        <f>J96/$J$365*100</f>
        <v>0</v>
      </c>
    </row>
    <row r="97" spans="1:11" ht="12" customHeight="1" x14ac:dyDescent="0.2">
      <c r="A97" s="230">
        <v>2</v>
      </c>
      <c r="B97" s="231">
        <v>2</v>
      </c>
      <c r="C97" s="231">
        <v>2</v>
      </c>
      <c r="D97" s="231"/>
      <c r="E97" s="231"/>
      <c r="F97" s="232" t="s">
        <v>1018</v>
      </c>
      <c r="G97" s="233">
        <f>SUM(G98:G99)</f>
        <v>4120000</v>
      </c>
      <c r="H97" s="233">
        <f>SUM(H98:H99)</f>
        <v>0</v>
      </c>
      <c r="I97" s="233">
        <f>SUM(I98:I99)</f>
        <v>0</v>
      </c>
      <c r="J97" s="233">
        <f>SUM(J98:J99)</f>
        <v>4120000</v>
      </c>
      <c r="K97" s="220">
        <f>SUM(K98:K99)</f>
        <v>3.9615384615384617</v>
      </c>
    </row>
    <row r="98" spans="1:11" ht="12" customHeight="1" x14ac:dyDescent="0.2">
      <c r="A98" s="236">
        <v>2</v>
      </c>
      <c r="B98" s="200">
        <v>2</v>
      </c>
      <c r="C98" s="200">
        <v>2</v>
      </c>
      <c r="D98" s="200">
        <v>1</v>
      </c>
      <c r="E98" s="200"/>
      <c r="F98" s="237" t="s">
        <v>1019</v>
      </c>
      <c r="G98" s="204">
        <v>2665000</v>
      </c>
      <c r="H98" s="204">
        <v>0</v>
      </c>
      <c r="I98" s="204">
        <v>0</v>
      </c>
      <c r="J98" s="204">
        <f>SUM(G98:I98)</f>
        <v>2665000</v>
      </c>
      <c r="K98" s="192">
        <f>J98/$J$365*100</f>
        <v>2.5625</v>
      </c>
    </row>
    <row r="99" spans="1:11" ht="12" customHeight="1" x14ac:dyDescent="0.2">
      <c r="A99" s="236">
        <v>2</v>
      </c>
      <c r="B99" s="200">
        <v>2</v>
      </c>
      <c r="C99" s="200">
        <v>2</v>
      </c>
      <c r="D99" s="200">
        <v>2</v>
      </c>
      <c r="E99" s="200"/>
      <c r="F99" s="237" t="s">
        <v>1020</v>
      </c>
      <c r="G99" s="204">
        <v>1455000</v>
      </c>
      <c r="H99" s="204">
        <v>0</v>
      </c>
      <c r="I99" s="204">
        <v>0</v>
      </c>
      <c r="J99" s="204">
        <f>SUM(G99:I99)</f>
        <v>1455000</v>
      </c>
      <c r="K99" s="192">
        <f>J99/$J$365*100</f>
        <v>1.3990384615384615</v>
      </c>
    </row>
    <row r="100" spans="1:11" ht="12" customHeight="1" x14ac:dyDescent="0.2">
      <c r="A100" s="230">
        <v>2</v>
      </c>
      <c r="B100" s="231">
        <v>2</v>
      </c>
      <c r="C100" s="231">
        <v>3</v>
      </c>
      <c r="D100" s="231"/>
      <c r="E100" s="231"/>
      <c r="F100" s="232" t="s">
        <v>50</v>
      </c>
      <c r="G100" s="233">
        <f>SUM(G101:G102)</f>
        <v>2611325</v>
      </c>
      <c r="H100" s="233">
        <f>SUM(H101:H102)</f>
        <v>0</v>
      </c>
      <c r="I100" s="233">
        <f>SUM(I101:I102)</f>
        <v>0</v>
      </c>
      <c r="J100" s="233">
        <f>SUM(J101:J102)</f>
        <v>2611325</v>
      </c>
      <c r="K100" s="220">
        <f>SUM(K101:K102)</f>
        <v>2.510889423076923</v>
      </c>
    </row>
    <row r="101" spans="1:11" ht="12" customHeight="1" x14ac:dyDescent="0.2">
      <c r="A101" s="236">
        <v>2</v>
      </c>
      <c r="B101" s="200">
        <v>2</v>
      </c>
      <c r="C101" s="200">
        <v>3</v>
      </c>
      <c r="D101" s="200">
        <v>1</v>
      </c>
      <c r="E101" s="200"/>
      <c r="F101" s="237" t="s">
        <v>1021</v>
      </c>
      <c r="G101" s="204">
        <v>2611325</v>
      </c>
      <c r="H101" s="204">
        <v>0</v>
      </c>
      <c r="I101" s="204">
        <v>0</v>
      </c>
      <c r="J101" s="204">
        <f>SUM(G101:I101)</f>
        <v>2611325</v>
      </c>
      <c r="K101" s="192">
        <f>J101/$J$365*100</f>
        <v>2.510889423076923</v>
      </c>
    </row>
    <row r="102" spans="1:11" ht="12" customHeight="1" x14ac:dyDescent="0.2">
      <c r="A102" s="236">
        <v>2</v>
      </c>
      <c r="B102" s="200">
        <v>2</v>
      </c>
      <c r="C102" s="200">
        <v>3</v>
      </c>
      <c r="D102" s="200">
        <v>2</v>
      </c>
      <c r="E102" s="200"/>
      <c r="F102" s="237" t="s">
        <v>160</v>
      </c>
      <c r="G102" s="204">
        <v>0</v>
      </c>
      <c r="H102" s="204">
        <v>0</v>
      </c>
      <c r="I102" s="204">
        <v>0</v>
      </c>
      <c r="J102" s="204">
        <f>SUM(G102:I102)</f>
        <v>0</v>
      </c>
      <c r="K102" s="192">
        <f>J102/$J$365*100</f>
        <v>0</v>
      </c>
    </row>
    <row r="103" spans="1:11" ht="12" customHeight="1" x14ac:dyDescent="0.2">
      <c r="A103" s="238">
        <v>2</v>
      </c>
      <c r="B103" s="231">
        <v>2</v>
      </c>
      <c r="C103" s="231">
        <v>4</v>
      </c>
      <c r="D103" s="231"/>
      <c r="E103" s="231"/>
      <c r="F103" s="232" t="s">
        <v>1022</v>
      </c>
      <c r="G103" s="233">
        <f>SUM(G104:G107)</f>
        <v>13257400</v>
      </c>
      <c r="H103" s="233">
        <f>SUM(H104:H107)</f>
        <v>0</v>
      </c>
      <c r="I103" s="233">
        <f>SUM(I104:I107)</f>
        <v>0</v>
      </c>
      <c r="J103" s="233">
        <f>SUM(J104:J107)</f>
        <v>13257400</v>
      </c>
      <c r="K103" s="220">
        <f>SUM(K104:K107)</f>
        <v>12.7475</v>
      </c>
    </row>
    <row r="104" spans="1:11" ht="12" customHeight="1" x14ac:dyDescent="0.2">
      <c r="A104" s="236">
        <v>2</v>
      </c>
      <c r="B104" s="200">
        <v>2</v>
      </c>
      <c r="C104" s="200">
        <v>4</v>
      </c>
      <c r="D104" s="200">
        <v>1</v>
      </c>
      <c r="E104" s="200"/>
      <c r="F104" s="237" t="s">
        <v>157</v>
      </c>
      <c r="G104" s="204">
        <v>12892400</v>
      </c>
      <c r="H104" s="204">
        <v>0</v>
      </c>
      <c r="I104" s="204">
        <v>0</v>
      </c>
      <c r="J104" s="204">
        <f>SUM(G104:I104)</f>
        <v>12892400</v>
      </c>
      <c r="K104" s="192">
        <f>J104/$J$365*100</f>
        <v>12.396538461538462</v>
      </c>
    </row>
    <row r="105" spans="1:11" ht="12" customHeight="1" x14ac:dyDescent="0.2">
      <c r="A105" s="236">
        <v>2</v>
      </c>
      <c r="B105" s="200">
        <v>2</v>
      </c>
      <c r="C105" s="200">
        <v>4</v>
      </c>
      <c r="D105" s="200">
        <v>2</v>
      </c>
      <c r="E105" s="200"/>
      <c r="F105" s="237" t="s">
        <v>1023</v>
      </c>
      <c r="G105" s="204">
        <v>0</v>
      </c>
      <c r="H105" s="204">
        <v>0</v>
      </c>
      <c r="I105" s="204">
        <v>0</v>
      </c>
      <c r="J105" s="204">
        <f>SUM(G105:I105)</f>
        <v>0</v>
      </c>
      <c r="K105" s="192">
        <f>J105/$J$365*100</f>
        <v>0</v>
      </c>
    </row>
    <row r="106" spans="1:11" ht="12" customHeight="1" x14ac:dyDescent="0.2">
      <c r="A106" s="236">
        <v>2</v>
      </c>
      <c r="B106" s="200">
        <v>2</v>
      </c>
      <c r="C106" s="200">
        <v>4</v>
      </c>
      <c r="D106" s="200">
        <v>3</v>
      </c>
      <c r="E106" s="200"/>
      <c r="F106" s="237" t="s">
        <v>1024</v>
      </c>
      <c r="G106" s="204">
        <v>0</v>
      </c>
      <c r="H106" s="204">
        <v>0</v>
      </c>
      <c r="I106" s="204">
        <v>0</v>
      </c>
      <c r="J106" s="204">
        <f>SUM(G106:I106)</f>
        <v>0</v>
      </c>
      <c r="K106" s="192">
        <f>J106/$J$365*100</f>
        <v>0</v>
      </c>
    </row>
    <row r="107" spans="1:11" ht="12" customHeight="1" x14ac:dyDescent="0.2">
      <c r="A107" s="236">
        <v>2</v>
      </c>
      <c r="B107" s="200">
        <v>2</v>
      </c>
      <c r="C107" s="200">
        <v>4</v>
      </c>
      <c r="D107" s="200">
        <v>4</v>
      </c>
      <c r="E107" s="200"/>
      <c r="F107" s="237" t="s">
        <v>52</v>
      </c>
      <c r="G107" s="204">
        <v>365000</v>
      </c>
      <c r="H107" s="204">
        <v>0</v>
      </c>
      <c r="I107" s="204">
        <v>0</v>
      </c>
      <c r="J107" s="204">
        <f>SUM(G107:I107)</f>
        <v>365000</v>
      </c>
      <c r="K107" s="192">
        <f>J107/$J$365*100</f>
        <v>0.35096153846153844</v>
      </c>
    </row>
    <row r="108" spans="1:11" ht="12" customHeight="1" x14ac:dyDescent="0.2">
      <c r="A108" s="238">
        <v>2</v>
      </c>
      <c r="B108" s="231">
        <v>2</v>
      </c>
      <c r="C108" s="231">
        <v>5</v>
      </c>
      <c r="D108" s="231"/>
      <c r="E108" s="231"/>
      <c r="F108" s="232" t="s">
        <v>1025</v>
      </c>
      <c r="G108" s="233">
        <f>+G109+G110+G111+G117+G118+G119+G120+G121</f>
        <v>2459990</v>
      </c>
      <c r="H108" s="233">
        <f>+H109+H110+H111+H117+H118+H119+H120+H121</f>
        <v>0</v>
      </c>
      <c r="I108" s="233">
        <f>+I109+I110+I111+I117+I118+I119+I120+I121</f>
        <v>0</v>
      </c>
      <c r="J108" s="233">
        <f>+J109+J110+J111+J117+J118+J119+J120+J121</f>
        <v>2459990</v>
      </c>
      <c r="K108" s="220">
        <f>+K109+K110+K111+K117+K118+K119+K120+K121</f>
        <v>2.3653750000000002</v>
      </c>
    </row>
    <row r="109" spans="1:11" ht="12" customHeight="1" x14ac:dyDescent="0.2">
      <c r="A109" s="236">
        <v>2</v>
      </c>
      <c r="B109" s="200">
        <v>2</v>
      </c>
      <c r="C109" s="200">
        <v>5</v>
      </c>
      <c r="D109" s="200">
        <v>1</v>
      </c>
      <c r="E109" s="208"/>
      <c r="F109" s="237" t="s">
        <v>1026</v>
      </c>
      <c r="G109" s="204">
        <v>0</v>
      </c>
      <c r="H109" s="204">
        <v>0</v>
      </c>
      <c r="I109" s="204">
        <v>0</v>
      </c>
      <c r="J109" s="204">
        <f>SUM(G109:I109)</f>
        <v>0</v>
      </c>
      <c r="K109" s="192">
        <f>J109/$J$365*100</f>
        <v>0</v>
      </c>
    </row>
    <row r="110" spans="1:11" ht="12" customHeight="1" x14ac:dyDescent="0.2">
      <c r="A110" s="236">
        <v>2</v>
      </c>
      <c r="B110" s="200">
        <v>2</v>
      </c>
      <c r="C110" s="200">
        <v>5</v>
      </c>
      <c r="D110" s="200">
        <v>2</v>
      </c>
      <c r="E110" s="208"/>
      <c r="F110" s="237" t="s">
        <v>1027</v>
      </c>
      <c r="G110" s="204">
        <v>0</v>
      </c>
      <c r="H110" s="204">
        <v>0</v>
      </c>
      <c r="I110" s="204">
        <v>0</v>
      </c>
      <c r="J110" s="204">
        <f>SUM(G110:I110)</f>
        <v>0</v>
      </c>
      <c r="K110" s="192">
        <f>J110/$J$365*100</f>
        <v>0</v>
      </c>
    </row>
    <row r="111" spans="1:11" ht="12" customHeight="1" x14ac:dyDescent="0.2">
      <c r="A111" s="234">
        <v>2</v>
      </c>
      <c r="B111" s="194">
        <v>2</v>
      </c>
      <c r="C111" s="194">
        <v>5</v>
      </c>
      <c r="D111" s="194">
        <v>3</v>
      </c>
      <c r="E111" s="225"/>
      <c r="F111" s="235" t="s">
        <v>1028</v>
      </c>
      <c r="G111" s="196">
        <f>SUM(G112:G116)</f>
        <v>0</v>
      </c>
      <c r="H111" s="196">
        <f>SUM(H112:H116)</f>
        <v>0</v>
      </c>
      <c r="I111" s="196">
        <f>SUM(I112:I116)</f>
        <v>0</v>
      </c>
      <c r="J111" s="196">
        <f>SUM(J112:J116)</f>
        <v>0</v>
      </c>
      <c r="K111" s="197">
        <f>SUM(K112:K116)</f>
        <v>0</v>
      </c>
    </row>
    <row r="112" spans="1:11" ht="12" customHeight="1" x14ac:dyDescent="0.2">
      <c r="A112" s="236">
        <v>2</v>
      </c>
      <c r="B112" s="200">
        <v>2</v>
      </c>
      <c r="C112" s="200">
        <v>5</v>
      </c>
      <c r="D112" s="200">
        <v>3</v>
      </c>
      <c r="E112" s="201">
        <v>1</v>
      </c>
      <c r="F112" s="237" t="s">
        <v>1029</v>
      </c>
      <c r="G112" s="204">
        <v>0</v>
      </c>
      <c r="H112" s="204">
        <v>0</v>
      </c>
      <c r="I112" s="204">
        <v>0</v>
      </c>
      <c r="J112" s="204">
        <f t="shared" ref="J112:J121" si="5">SUM(G112:I112)</f>
        <v>0</v>
      </c>
      <c r="K112" s="192">
        <f t="shared" ref="K112:K121" si="6">J112/$J$365*100</f>
        <v>0</v>
      </c>
    </row>
    <row r="113" spans="1:11" ht="12" customHeight="1" x14ac:dyDescent="0.2">
      <c r="A113" s="236">
        <v>2</v>
      </c>
      <c r="B113" s="200">
        <v>2</v>
      </c>
      <c r="C113" s="200">
        <v>5</v>
      </c>
      <c r="D113" s="200">
        <v>3</v>
      </c>
      <c r="E113" s="201">
        <v>2</v>
      </c>
      <c r="F113" s="237" t="s">
        <v>1030</v>
      </c>
      <c r="G113" s="204">
        <v>0</v>
      </c>
      <c r="H113" s="204">
        <v>0</v>
      </c>
      <c r="I113" s="204">
        <v>0</v>
      </c>
      <c r="J113" s="204">
        <f t="shared" si="5"/>
        <v>0</v>
      </c>
      <c r="K113" s="192">
        <f t="shared" si="6"/>
        <v>0</v>
      </c>
    </row>
    <row r="114" spans="1:11" ht="12" customHeight="1" x14ac:dyDescent="0.2">
      <c r="A114" s="236">
        <v>2</v>
      </c>
      <c r="B114" s="200">
        <v>2</v>
      </c>
      <c r="C114" s="200">
        <v>5</v>
      </c>
      <c r="D114" s="200">
        <v>3</v>
      </c>
      <c r="E114" s="201">
        <v>3</v>
      </c>
      <c r="F114" s="237" t="s">
        <v>1031</v>
      </c>
      <c r="G114" s="204">
        <v>0</v>
      </c>
      <c r="H114" s="204">
        <v>0</v>
      </c>
      <c r="I114" s="204">
        <v>0</v>
      </c>
      <c r="J114" s="204">
        <f t="shared" si="5"/>
        <v>0</v>
      </c>
      <c r="K114" s="192">
        <f t="shared" si="6"/>
        <v>0</v>
      </c>
    </row>
    <row r="115" spans="1:11" ht="12" customHeight="1" x14ac:dyDescent="0.2">
      <c r="A115" s="236">
        <v>2</v>
      </c>
      <c r="B115" s="200">
        <v>2</v>
      </c>
      <c r="C115" s="200">
        <v>5</v>
      </c>
      <c r="D115" s="200">
        <v>3</v>
      </c>
      <c r="E115" s="201">
        <v>4</v>
      </c>
      <c r="F115" s="237" t="s">
        <v>1032</v>
      </c>
      <c r="G115" s="204">
        <v>0</v>
      </c>
      <c r="H115" s="204">
        <v>0</v>
      </c>
      <c r="I115" s="204">
        <v>0</v>
      </c>
      <c r="J115" s="204">
        <f t="shared" si="5"/>
        <v>0</v>
      </c>
      <c r="K115" s="192">
        <f t="shared" si="6"/>
        <v>0</v>
      </c>
    </row>
    <row r="116" spans="1:11" ht="12" customHeight="1" x14ac:dyDescent="0.2">
      <c r="A116" s="236">
        <v>2</v>
      </c>
      <c r="B116" s="200">
        <v>2</v>
      </c>
      <c r="C116" s="200">
        <v>5</v>
      </c>
      <c r="D116" s="200">
        <v>3</v>
      </c>
      <c r="E116" s="201">
        <v>5</v>
      </c>
      <c r="F116" s="237" t="s">
        <v>1033</v>
      </c>
      <c r="G116" s="204">
        <v>0</v>
      </c>
      <c r="H116" s="204">
        <v>0</v>
      </c>
      <c r="I116" s="204">
        <v>0</v>
      </c>
      <c r="J116" s="204">
        <f t="shared" si="5"/>
        <v>0</v>
      </c>
      <c r="K116" s="192">
        <f t="shared" si="6"/>
        <v>0</v>
      </c>
    </row>
    <row r="117" spans="1:11" ht="12" customHeight="1" x14ac:dyDescent="0.2">
      <c r="A117" s="236">
        <v>2</v>
      </c>
      <c r="B117" s="200">
        <v>2</v>
      </c>
      <c r="C117" s="200">
        <v>5</v>
      </c>
      <c r="D117" s="200">
        <v>4</v>
      </c>
      <c r="E117" s="208"/>
      <c r="F117" s="249" t="s">
        <v>1034</v>
      </c>
      <c r="G117" s="204"/>
      <c r="H117" s="204">
        <v>0</v>
      </c>
      <c r="I117" s="204">
        <v>0</v>
      </c>
      <c r="J117" s="204">
        <f t="shared" si="5"/>
        <v>0</v>
      </c>
      <c r="K117" s="192">
        <f t="shared" si="6"/>
        <v>0</v>
      </c>
    </row>
    <row r="118" spans="1:11" ht="12" customHeight="1" x14ac:dyDescent="0.2">
      <c r="A118" s="236">
        <v>2</v>
      </c>
      <c r="B118" s="200">
        <v>2</v>
      </c>
      <c r="C118" s="200">
        <v>5</v>
      </c>
      <c r="D118" s="200">
        <v>5</v>
      </c>
      <c r="E118" s="208"/>
      <c r="F118" s="249" t="s">
        <v>1035</v>
      </c>
      <c r="G118" s="204">
        <v>0</v>
      </c>
      <c r="H118" s="204">
        <v>0</v>
      </c>
      <c r="I118" s="204">
        <v>0</v>
      </c>
      <c r="J118" s="204">
        <f t="shared" si="5"/>
        <v>0</v>
      </c>
      <c r="K118" s="192">
        <f t="shared" si="6"/>
        <v>0</v>
      </c>
    </row>
    <row r="119" spans="1:11" ht="12" customHeight="1" x14ac:dyDescent="0.2">
      <c r="A119" s="236">
        <v>2</v>
      </c>
      <c r="B119" s="200">
        <v>2</v>
      </c>
      <c r="C119" s="200">
        <v>5</v>
      </c>
      <c r="D119" s="200">
        <v>6</v>
      </c>
      <c r="E119" s="208"/>
      <c r="F119" s="249" t="s">
        <v>1036</v>
      </c>
      <c r="G119" s="204">
        <v>0</v>
      </c>
      <c r="H119" s="204">
        <v>0</v>
      </c>
      <c r="I119" s="204">
        <v>0</v>
      </c>
      <c r="J119" s="204">
        <f t="shared" si="5"/>
        <v>0</v>
      </c>
      <c r="K119" s="192">
        <f t="shared" si="6"/>
        <v>0</v>
      </c>
    </row>
    <row r="120" spans="1:11" ht="12" customHeight="1" x14ac:dyDescent="0.2">
      <c r="A120" s="236">
        <v>2</v>
      </c>
      <c r="B120" s="200">
        <v>2</v>
      </c>
      <c r="C120" s="200">
        <v>5</v>
      </c>
      <c r="D120" s="200">
        <v>7</v>
      </c>
      <c r="E120" s="208"/>
      <c r="F120" s="249" t="s">
        <v>1037</v>
      </c>
      <c r="G120" s="204">
        <v>0</v>
      </c>
      <c r="H120" s="204">
        <v>0</v>
      </c>
      <c r="I120" s="204">
        <v>0</v>
      </c>
      <c r="J120" s="204">
        <f t="shared" si="5"/>
        <v>0</v>
      </c>
      <c r="K120" s="192">
        <f t="shared" si="6"/>
        <v>0</v>
      </c>
    </row>
    <row r="121" spans="1:11" ht="12" customHeight="1" x14ac:dyDescent="0.2">
      <c r="A121" s="236">
        <v>2</v>
      </c>
      <c r="B121" s="200">
        <v>2</v>
      </c>
      <c r="C121" s="200">
        <v>5</v>
      </c>
      <c r="D121" s="200">
        <v>8</v>
      </c>
      <c r="E121" s="208"/>
      <c r="F121" s="249" t="s">
        <v>1038</v>
      </c>
      <c r="G121" s="204">
        <v>2459990</v>
      </c>
      <c r="H121" s="204">
        <v>0</v>
      </c>
      <c r="I121" s="204">
        <v>0</v>
      </c>
      <c r="J121" s="204">
        <f t="shared" si="5"/>
        <v>2459990</v>
      </c>
      <c r="K121" s="192">
        <f t="shared" si="6"/>
        <v>2.3653750000000002</v>
      </c>
    </row>
    <row r="122" spans="1:11" ht="12" customHeight="1" x14ac:dyDescent="0.2">
      <c r="A122" s="238">
        <v>2</v>
      </c>
      <c r="B122" s="231">
        <v>2</v>
      </c>
      <c r="C122" s="231">
        <v>6</v>
      </c>
      <c r="D122" s="231"/>
      <c r="E122" s="231"/>
      <c r="F122" s="232" t="s">
        <v>1039</v>
      </c>
      <c r="G122" s="233">
        <f>SUM(G123:G131)</f>
        <v>0</v>
      </c>
      <c r="H122" s="233">
        <f>SUM(H123:H131)</f>
        <v>0</v>
      </c>
      <c r="I122" s="233">
        <f>SUM(I123:I131)</f>
        <v>0</v>
      </c>
      <c r="J122" s="233">
        <f>SUM(J123:J131)</f>
        <v>0</v>
      </c>
      <c r="K122" s="220">
        <f>SUM(K123:K131)</f>
        <v>0</v>
      </c>
    </row>
    <row r="123" spans="1:11" ht="12" customHeight="1" x14ac:dyDescent="0.2">
      <c r="A123" s="236">
        <v>2</v>
      </c>
      <c r="B123" s="200">
        <v>2</v>
      </c>
      <c r="C123" s="200">
        <v>6</v>
      </c>
      <c r="D123" s="200">
        <v>1</v>
      </c>
      <c r="E123" s="208"/>
      <c r="F123" s="237" t="s">
        <v>1040</v>
      </c>
      <c r="G123" s="204">
        <v>0</v>
      </c>
      <c r="H123" s="204">
        <v>0</v>
      </c>
      <c r="I123" s="204">
        <v>0</v>
      </c>
      <c r="J123" s="204">
        <f t="shared" ref="J123:J131" si="7">SUM(G123:I123)</f>
        <v>0</v>
      </c>
      <c r="K123" s="192">
        <f t="shared" ref="K123:K131" si="8">J123/$J$365*100</f>
        <v>0</v>
      </c>
    </row>
    <row r="124" spans="1:11" ht="12" customHeight="1" x14ac:dyDescent="0.2">
      <c r="A124" s="236">
        <v>2</v>
      </c>
      <c r="B124" s="200">
        <v>2</v>
      </c>
      <c r="C124" s="200">
        <v>6</v>
      </c>
      <c r="D124" s="200">
        <v>2</v>
      </c>
      <c r="E124" s="200"/>
      <c r="F124" s="237" t="s">
        <v>1041</v>
      </c>
      <c r="G124" s="204">
        <v>0</v>
      </c>
      <c r="H124" s="204">
        <v>0</v>
      </c>
      <c r="I124" s="204">
        <v>0</v>
      </c>
      <c r="J124" s="204">
        <f t="shared" si="7"/>
        <v>0</v>
      </c>
      <c r="K124" s="192">
        <f t="shared" si="8"/>
        <v>0</v>
      </c>
    </row>
    <row r="125" spans="1:11" ht="12" customHeight="1" x14ac:dyDescent="0.2">
      <c r="A125" s="236">
        <v>2</v>
      </c>
      <c r="B125" s="200">
        <v>2</v>
      </c>
      <c r="C125" s="200">
        <v>6</v>
      </c>
      <c r="D125" s="200">
        <v>3</v>
      </c>
      <c r="E125" s="200"/>
      <c r="F125" s="237" t="s">
        <v>1042</v>
      </c>
      <c r="G125" s="204">
        <v>0</v>
      </c>
      <c r="H125" s="204">
        <v>0</v>
      </c>
      <c r="I125" s="204">
        <v>0</v>
      </c>
      <c r="J125" s="204">
        <f t="shared" si="7"/>
        <v>0</v>
      </c>
      <c r="K125" s="192">
        <f t="shared" si="8"/>
        <v>0</v>
      </c>
    </row>
    <row r="126" spans="1:11" ht="12" customHeight="1" x14ac:dyDescent="0.2">
      <c r="A126" s="236">
        <v>2</v>
      </c>
      <c r="B126" s="200">
        <v>2</v>
      </c>
      <c r="C126" s="200">
        <v>6</v>
      </c>
      <c r="D126" s="200">
        <v>4</v>
      </c>
      <c r="E126" s="200"/>
      <c r="F126" s="237" t="s">
        <v>1043</v>
      </c>
      <c r="G126" s="204">
        <v>0</v>
      </c>
      <c r="H126" s="204">
        <v>0</v>
      </c>
      <c r="I126" s="204">
        <v>0</v>
      </c>
      <c r="J126" s="204">
        <f t="shared" si="7"/>
        <v>0</v>
      </c>
      <c r="K126" s="192">
        <f t="shared" si="8"/>
        <v>0</v>
      </c>
    </row>
    <row r="127" spans="1:11" ht="12" customHeight="1" x14ac:dyDescent="0.2">
      <c r="A127" s="236">
        <v>2</v>
      </c>
      <c r="B127" s="200">
        <v>2</v>
      </c>
      <c r="C127" s="200">
        <v>6</v>
      </c>
      <c r="D127" s="200">
        <v>5</v>
      </c>
      <c r="E127" s="200"/>
      <c r="F127" s="237" t="s">
        <v>1044</v>
      </c>
      <c r="G127" s="204">
        <v>0</v>
      </c>
      <c r="H127" s="204">
        <v>0</v>
      </c>
      <c r="I127" s="204">
        <v>0</v>
      </c>
      <c r="J127" s="204">
        <f t="shared" si="7"/>
        <v>0</v>
      </c>
      <c r="K127" s="192">
        <f t="shared" si="8"/>
        <v>0</v>
      </c>
    </row>
    <row r="128" spans="1:11" ht="12" customHeight="1" x14ac:dyDescent="0.2">
      <c r="A128" s="236">
        <v>2</v>
      </c>
      <c r="B128" s="200">
        <v>2</v>
      </c>
      <c r="C128" s="200">
        <v>6</v>
      </c>
      <c r="D128" s="200">
        <v>6</v>
      </c>
      <c r="E128" s="200"/>
      <c r="F128" s="237" t="s">
        <v>1045</v>
      </c>
      <c r="G128" s="204">
        <v>0</v>
      </c>
      <c r="H128" s="204">
        <v>0</v>
      </c>
      <c r="I128" s="204">
        <v>0</v>
      </c>
      <c r="J128" s="204">
        <f t="shared" si="7"/>
        <v>0</v>
      </c>
      <c r="K128" s="192">
        <f t="shared" si="8"/>
        <v>0</v>
      </c>
    </row>
    <row r="129" spans="1:11" ht="12" customHeight="1" x14ac:dyDescent="0.2">
      <c r="A129" s="236">
        <v>2</v>
      </c>
      <c r="B129" s="200">
        <v>2</v>
      </c>
      <c r="C129" s="200">
        <v>6</v>
      </c>
      <c r="D129" s="200">
        <v>7</v>
      </c>
      <c r="E129" s="200"/>
      <c r="F129" s="237" t="s">
        <v>1046</v>
      </c>
      <c r="G129" s="204">
        <v>0</v>
      </c>
      <c r="H129" s="204">
        <v>0</v>
      </c>
      <c r="I129" s="204">
        <v>0</v>
      </c>
      <c r="J129" s="204">
        <f t="shared" si="7"/>
        <v>0</v>
      </c>
      <c r="K129" s="192">
        <f t="shared" si="8"/>
        <v>0</v>
      </c>
    </row>
    <row r="130" spans="1:11" ht="12" customHeight="1" x14ac:dyDescent="0.2">
      <c r="A130" s="236">
        <v>2</v>
      </c>
      <c r="B130" s="200">
        <v>2</v>
      </c>
      <c r="C130" s="200">
        <v>6</v>
      </c>
      <c r="D130" s="200">
        <v>8</v>
      </c>
      <c r="E130" s="200"/>
      <c r="F130" s="237" t="s">
        <v>1047</v>
      </c>
      <c r="G130" s="204">
        <v>0</v>
      </c>
      <c r="H130" s="204">
        <v>0</v>
      </c>
      <c r="I130" s="204">
        <v>0</v>
      </c>
      <c r="J130" s="204">
        <f t="shared" si="7"/>
        <v>0</v>
      </c>
      <c r="K130" s="192">
        <f t="shared" si="8"/>
        <v>0</v>
      </c>
    </row>
    <row r="131" spans="1:11" ht="12" customHeight="1" x14ac:dyDescent="0.2">
      <c r="A131" s="236">
        <v>2</v>
      </c>
      <c r="B131" s="200">
        <v>2</v>
      </c>
      <c r="C131" s="200">
        <v>6</v>
      </c>
      <c r="D131" s="200">
        <v>9</v>
      </c>
      <c r="E131" s="200"/>
      <c r="F131" s="237" t="s">
        <v>1048</v>
      </c>
      <c r="G131" s="204">
        <v>0</v>
      </c>
      <c r="H131" s="204">
        <v>0</v>
      </c>
      <c r="I131" s="204">
        <v>0</v>
      </c>
      <c r="J131" s="204">
        <f t="shared" si="7"/>
        <v>0</v>
      </c>
      <c r="K131" s="192">
        <f t="shared" si="8"/>
        <v>0</v>
      </c>
    </row>
    <row r="132" spans="1:11" ht="12" customHeight="1" x14ac:dyDescent="0.2">
      <c r="A132" s="238">
        <v>2</v>
      </c>
      <c r="B132" s="231">
        <v>2</v>
      </c>
      <c r="C132" s="231">
        <v>7</v>
      </c>
      <c r="D132" s="231"/>
      <c r="E132" s="250"/>
      <c r="F132" s="251" t="s">
        <v>1049</v>
      </c>
      <c r="G132" s="233">
        <f>+G133+G141+G148</f>
        <v>746000</v>
      </c>
      <c r="H132" s="233">
        <f>+H133+H141+H148</f>
        <v>0</v>
      </c>
      <c r="I132" s="233">
        <f>+I133+I141+I148</f>
        <v>0</v>
      </c>
      <c r="J132" s="233">
        <f>+J133+J141+J148</f>
        <v>746000</v>
      </c>
      <c r="K132" s="220">
        <f>+K133+K141+K148</f>
        <v>0.71730769230769231</v>
      </c>
    </row>
    <row r="133" spans="1:11" ht="12" customHeight="1" x14ac:dyDescent="0.2">
      <c r="A133" s="234">
        <v>2</v>
      </c>
      <c r="B133" s="194">
        <v>2</v>
      </c>
      <c r="C133" s="194">
        <v>7</v>
      </c>
      <c r="D133" s="194">
        <v>1</v>
      </c>
      <c r="E133" s="194"/>
      <c r="F133" s="235" t="s">
        <v>1050</v>
      </c>
      <c r="G133" s="196">
        <f>SUM(G134:G140)</f>
        <v>196000</v>
      </c>
      <c r="H133" s="196">
        <f>SUM(H134:H140)</f>
        <v>0</v>
      </c>
      <c r="I133" s="196">
        <f>SUM(I134:I140)</f>
        <v>0</v>
      </c>
      <c r="J133" s="196">
        <f>SUM(J134:J140)</f>
        <v>196000</v>
      </c>
      <c r="K133" s="197">
        <f>SUM(K134:K140)</f>
        <v>0.18846153846153846</v>
      </c>
    </row>
    <row r="134" spans="1:11" ht="12" customHeight="1" x14ac:dyDescent="0.2">
      <c r="A134" s="199">
        <v>2</v>
      </c>
      <c r="B134" s="200">
        <v>2</v>
      </c>
      <c r="C134" s="200">
        <v>7</v>
      </c>
      <c r="D134" s="200">
        <v>1</v>
      </c>
      <c r="E134" s="201">
        <v>1</v>
      </c>
      <c r="F134" s="252" t="s">
        <v>1051</v>
      </c>
      <c r="G134" s="204">
        <v>0</v>
      </c>
      <c r="H134" s="204">
        <v>0</v>
      </c>
      <c r="I134" s="204">
        <v>0</v>
      </c>
      <c r="J134" s="204">
        <f t="shared" ref="J134:J140" si="9">SUM(G134:I134)</f>
        <v>0</v>
      </c>
      <c r="K134" s="192">
        <f t="shared" ref="K134:K140" si="10">J134/$J$365*100</f>
        <v>0</v>
      </c>
    </row>
    <row r="135" spans="1:11" ht="12" customHeight="1" x14ac:dyDescent="0.2">
      <c r="A135" s="199">
        <v>2</v>
      </c>
      <c r="B135" s="200">
        <v>2</v>
      </c>
      <c r="C135" s="200">
        <v>7</v>
      </c>
      <c r="D135" s="200">
        <v>1</v>
      </c>
      <c r="E135" s="201">
        <v>2</v>
      </c>
      <c r="F135" s="229" t="s">
        <v>1052</v>
      </c>
      <c r="G135" s="204">
        <v>36000</v>
      </c>
      <c r="H135" s="204">
        <v>0</v>
      </c>
      <c r="I135" s="204">
        <v>0</v>
      </c>
      <c r="J135" s="204">
        <f t="shared" si="9"/>
        <v>36000</v>
      </c>
      <c r="K135" s="192">
        <f t="shared" si="10"/>
        <v>3.461538461538461E-2</v>
      </c>
    </row>
    <row r="136" spans="1:11" ht="12" customHeight="1" x14ac:dyDescent="0.2">
      <c r="A136" s="199">
        <v>2</v>
      </c>
      <c r="B136" s="200">
        <v>2</v>
      </c>
      <c r="C136" s="200">
        <v>7</v>
      </c>
      <c r="D136" s="200">
        <v>1</v>
      </c>
      <c r="E136" s="201">
        <v>3</v>
      </c>
      <c r="F136" s="229" t="s">
        <v>1053</v>
      </c>
      <c r="G136" s="204">
        <v>0</v>
      </c>
      <c r="H136" s="204">
        <v>0</v>
      </c>
      <c r="I136" s="204">
        <v>0</v>
      </c>
      <c r="J136" s="204">
        <f t="shared" si="9"/>
        <v>0</v>
      </c>
      <c r="K136" s="192">
        <f t="shared" si="10"/>
        <v>0</v>
      </c>
    </row>
    <row r="137" spans="1:11" ht="12" customHeight="1" x14ac:dyDescent="0.2">
      <c r="A137" s="199">
        <v>2</v>
      </c>
      <c r="B137" s="200">
        <v>2</v>
      </c>
      <c r="C137" s="200">
        <v>7</v>
      </c>
      <c r="D137" s="200">
        <v>1</v>
      </c>
      <c r="E137" s="201">
        <v>4</v>
      </c>
      <c r="F137" s="229" t="s">
        <v>1054</v>
      </c>
      <c r="G137" s="204">
        <v>0</v>
      </c>
      <c r="H137" s="204">
        <v>0</v>
      </c>
      <c r="I137" s="204">
        <v>0</v>
      </c>
      <c r="J137" s="204">
        <f t="shared" si="9"/>
        <v>0</v>
      </c>
      <c r="K137" s="192">
        <f t="shared" si="10"/>
        <v>0</v>
      </c>
    </row>
    <row r="138" spans="1:11" ht="12" customHeight="1" x14ac:dyDescent="0.2">
      <c r="A138" s="199">
        <v>2</v>
      </c>
      <c r="B138" s="200">
        <v>2</v>
      </c>
      <c r="C138" s="200">
        <v>7</v>
      </c>
      <c r="D138" s="200">
        <v>1</v>
      </c>
      <c r="E138" s="201">
        <v>5</v>
      </c>
      <c r="F138" s="229" t="s">
        <v>1055</v>
      </c>
      <c r="G138" s="204">
        <v>0</v>
      </c>
      <c r="H138" s="204">
        <v>0</v>
      </c>
      <c r="I138" s="204">
        <v>0</v>
      </c>
      <c r="J138" s="204">
        <f t="shared" si="9"/>
        <v>0</v>
      </c>
      <c r="K138" s="192">
        <f t="shared" si="10"/>
        <v>0</v>
      </c>
    </row>
    <row r="139" spans="1:11" ht="12" customHeight="1" x14ac:dyDescent="0.2">
      <c r="A139" s="199">
        <v>2</v>
      </c>
      <c r="B139" s="200">
        <v>2</v>
      </c>
      <c r="C139" s="200">
        <v>7</v>
      </c>
      <c r="D139" s="200">
        <v>1</v>
      </c>
      <c r="E139" s="201">
        <v>6</v>
      </c>
      <c r="F139" s="229" t="s">
        <v>1056</v>
      </c>
      <c r="G139" s="204">
        <v>0</v>
      </c>
      <c r="H139" s="204">
        <v>0</v>
      </c>
      <c r="I139" s="204">
        <v>0</v>
      </c>
      <c r="J139" s="204">
        <f t="shared" si="9"/>
        <v>0</v>
      </c>
      <c r="K139" s="192">
        <f t="shared" si="10"/>
        <v>0</v>
      </c>
    </row>
    <row r="140" spans="1:11" ht="12" customHeight="1" x14ac:dyDescent="0.2">
      <c r="A140" s="199">
        <v>2</v>
      </c>
      <c r="B140" s="200">
        <v>2</v>
      </c>
      <c r="C140" s="200">
        <v>7</v>
      </c>
      <c r="D140" s="200">
        <v>1</v>
      </c>
      <c r="E140" s="201">
        <v>7</v>
      </c>
      <c r="F140" s="229" t="s">
        <v>1057</v>
      </c>
      <c r="G140" s="204">
        <v>160000</v>
      </c>
      <c r="H140" s="204">
        <v>0</v>
      </c>
      <c r="I140" s="204">
        <v>0</v>
      </c>
      <c r="J140" s="204">
        <f t="shared" si="9"/>
        <v>160000</v>
      </c>
      <c r="K140" s="192">
        <f t="shared" si="10"/>
        <v>0.15384615384615385</v>
      </c>
    </row>
    <row r="141" spans="1:11" ht="12" customHeight="1" x14ac:dyDescent="0.2">
      <c r="A141" s="234">
        <v>2</v>
      </c>
      <c r="B141" s="194">
        <v>2</v>
      </c>
      <c r="C141" s="194">
        <v>7</v>
      </c>
      <c r="D141" s="194">
        <v>2</v>
      </c>
      <c r="E141" s="194"/>
      <c r="F141" s="235" t="s">
        <v>1058</v>
      </c>
      <c r="G141" s="196">
        <f>SUM(G142:G147)</f>
        <v>550000</v>
      </c>
      <c r="H141" s="196">
        <f>SUM(H142:H147)</f>
        <v>0</v>
      </c>
      <c r="I141" s="196">
        <f>SUM(I142:I147)</f>
        <v>0</v>
      </c>
      <c r="J141" s="196">
        <f>SUM(J142:J147)</f>
        <v>550000</v>
      </c>
      <c r="K141" s="197">
        <f>SUM(K142:K147)</f>
        <v>0.52884615384615385</v>
      </c>
    </row>
    <row r="142" spans="1:11" ht="12" customHeight="1" x14ac:dyDescent="0.2">
      <c r="A142" s="199">
        <v>2</v>
      </c>
      <c r="B142" s="200">
        <v>2</v>
      </c>
      <c r="C142" s="200">
        <v>7</v>
      </c>
      <c r="D142" s="200">
        <v>2</v>
      </c>
      <c r="E142" s="200">
        <v>1</v>
      </c>
      <c r="F142" s="229" t="s">
        <v>1059</v>
      </c>
      <c r="G142" s="204">
        <v>350000</v>
      </c>
      <c r="H142" s="204">
        <v>0</v>
      </c>
      <c r="I142" s="204">
        <v>0</v>
      </c>
      <c r="J142" s="204">
        <f t="shared" ref="J142:J148" si="11">SUM(G142:I142)</f>
        <v>350000</v>
      </c>
      <c r="K142" s="192">
        <f t="shared" ref="K142:K148" si="12">J142/$J$365*100</f>
        <v>0.33653846153846156</v>
      </c>
    </row>
    <row r="143" spans="1:11" ht="12" customHeight="1" x14ac:dyDescent="0.2">
      <c r="A143" s="199">
        <v>2</v>
      </c>
      <c r="B143" s="200">
        <v>2</v>
      </c>
      <c r="C143" s="200">
        <v>7</v>
      </c>
      <c r="D143" s="200">
        <v>2</v>
      </c>
      <c r="E143" s="200">
        <v>2</v>
      </c>
      <c r="F143" s="229" t="s">
        <v>1060</v>
      </c>
      <c r="G143" s="204">
        <v>200000</v>
      </c>
      <c r="H143" s="204">
        <v>0</v>
      </c>
      <c r="I143" s="204">
        <v>0</v>
      </c>
      <c r="J143" s="204">
        <f t="shared" si="11"/>
        <v>200000</v>
      </c>
      <c r="K143" s="192">
        <f t="shared" si="12"/>
        <v>0.19230769230769232</v>
      </c>
    </row>
    <row r="144" spans="1:11" ht="12" customHeight="1" x14ac:dyDescent="0.2">
      <c r="A144" s="199">
        <v>2</v>
      </c>
      <c r="B144" s="200">
        <v>2</v>
      </c>
      <c r="C144" s="200">
        <v>7</v>
      </c>
      <c r="D144" s="200">
        <v>2</v>
      </c>
      <c r="E144" s="200">
        <v>3</v>
      </c>
      <c r="F144" s="229" t="s">
        <v>1061</v>
      </c>
      <c r="G144" s="204">
        <v>0</v>
      </c>
      <c r="H144" s="204">
        <v>0</v>
      </c>
      <c r="I144" s="204">
        <v>0</v>
      </c>
      <c r="J144" s="204">
        <f t="shared" si="11"/>
        <v>0</v>
      </c>
      <c r="K144" s="192">
        <f t="shared" si="12"/>
        <v>0</v>
      </c>
    </row>
    <row r="145" spans="1:11" ht="12" customHeight="1" x14ac:dyDescent="0.2">
      <c r="A145" s="199">
        <v>2</v>
      </c>
      <c r="B145" s="200">
        <v>2</v>
      </c>
      <c r="C145" s="200">
        <v>7</v>
      </c>
      <c r="D145" s="200">
        <v>2</v>
      </c>
      <c r="E145" s="200">
        <v>4</v>
      </c>
      <c r="F145" s="229" t="s">
        <v>1062</v>
      </c>
      <c r="G145" s="204">
        <v>0</v>
      </c>
      <c r="H145" s="204">
        <v>0</v>
      </c>
      <c r="I145" s="204">
        <v>0</v>
      </c>
      <c r="J145" s="204">
        <f t="shared" si="11"/>
        <v>0</v>
      </c>
      <c r="K145" s="192">
        <f t="shared" si="12"/>
        <v>0</v>
      </c>
    </row>
    <row r="146" spans="1:11" ht="12" customHeight="1" x14ac:dyDescent="0.2">
      <c r="A146" s="199">
        <v>2</v>
      </c>
      <c r="B146" s="200">
        <v>2</v>
      </c>
      <c r="C146" s="200">
        <v>7</v>
      </c>
      <c r="D146" s="200">
        <v>2</v>
      </c>
      <c r="E146" s="200">
        <v>5</v>
      </c>
      <c r="F146" s="229" t="s">
        <v>1063</v>
      </c>
      <c r="G146" s="204">
        <v>0</v>
      </c>
      <c r="H146" s="204">
        <v>0</v>
      </c>
      <c r="I146" s="204">
        <v>0</v>
      </c>
      <c r="J146" s="204">
        <f t="shared" si="11"/>
        <v>0</v>
      </c>
      <c r="K146" s="192">
        <f t="shared" si="12"/>
        <v>0</v>
      </c>
    </row>
    <row r="147" spans="1:11" ht="12" customHeight="1" x14ac:dyDescent="0.2">
      <c r="A147" s="199">
        <v>2</v>
      </c>
      <c r="B147" s="200">
        <v>2</v>
      </c>
      <c r="C147" s="200">
        <v>7</v>
      </c>
      <c r="D147" s="200">
        <v>2</v>
      </c>
      <c r="E147" s="200">
        <v>6</v>
      </c>
      <c r="F147" s="253" t="s">
        <v>1064</v>
      </c>
      <c r="G147" s="204">
        <v>0</v>
      </c>
      <c r="H147" s="204">
        <v>0</v>
      </c>
      <c r="I147" s="204">
        <v>0</v>
      </c>
      <c r="J147" s="204">
        <f t="shared" si="11"/>
        <v>0</v>
      </c>
      <c r="K147" s="192">
        <f t="shared" si="12"/>
        <v>0</v>
      </c>
    </row>
    <row r="148" spans="1:11" ht="12" customHeight="1" x14ac:dyDescent="0.2">
      <c r="A148" s="199">
        <v>2</v>
      </c>
      <c r="B148" s="200">
        <v>2</v>
      </c>
      <c r="C148" s="200">
        <v>7</v>
      </c>
      <c r="D148" s="200">
        <v>3</v>
      </c>
      <c r="E148" s="208"/>
      <c r="F148" s="254" t="s">
        <v>1065</v>
      </c>
      <c r="G148" s="204">
        <v>0</v>
      </c>
      <c r="H148" s="204">
        <v>0</v>
      </c>
      <c r="I148" s="204">
        <v>0</v>
      </c>
      <c r="J148" s="204">
        <f t="shared" si="11"/>
        <v>0</v>
      </c>
      <c r="K148" s="192">
        <f t="shared" si="12"/>
        <v>0</v>
      </c>
    </row>
    <row r="149" spans="1:11" ht="12" customHeight="1" x14ac:dyDescent="0.2">
      <c r="A149" s="238">
        <v>2</v>
      </c>
      <c r="B149" s="231">
        <v>2</v>
      </c>
      <c r="C149" s="231">
        <v>8</v>
      </c>
      <c r="D149" s="231"/>
      <c r="E149" s="231"/>
      <c r="F149" s="255" t="s">
        <v>1066</v>
      </c>
      <c r="G149" s="233">
        <f>+G150+G151+G152+G153+G154+G158+G163+G170</f>
        <v>70256089.480000004</v>
      </c>
      <c r="H149" s="233">
        <f>+H150+H151+H152+H153+H154+H158+H163+H170</f>
        <v>0</v>
      </c>
      <c r="I149" s="233">
        <f>+I150+I151+I152+I153+I154+I158+I163+I170</f>
        <v>0</v>
      </c>
      <c r="J149" s="233">
        <f>+J150+J151+J152+J153+J154+J158+J163+J170</f>
        <v>70256089.480000004</v>
      </c>
      <c r="K149" s="220">
        <f>+K150+K151+K152+K153+K154+K158+K163+K170</f>
        <v>67.553932192307684</v>
      </c>
    </row>
    <row r="150" spans="1:11" ht="12" customHeight="1" x14ac:dyDescent="0.2">
      <c r="A150" s="199">
        <v>2</v>
      </c>
      <c r="B150" s="200">
        <v>2</v>
      </c>
      <c r="C150" s="200">
        <v>8</v>
      </c>
      <c r="D150" s="200">
        <v>1</v>
      </c>
      <c r="E150" s="200"/>
      <c r="F150" s="202" t="s">
        <v>1067</v>
      </c>
      <c r="G150" s="204">
        <v>0</v>
      </c>
      <c r="H150" s="204">
        <v>0</v>
      </c>
      <c r="I150" s="204">
        <v>0</v>
      </c>
      <c r="J150" s="204">
        <f>SUM(G150:I150)</f>
        <v>0</v>
      </c>
      <c r="K150" s="192">
        <f>J150/$J$365*100</f>
        <v>0</v>
      </c>
    </row>
    <row r="151" spans="1:11" ht="12" customHeight="1" x14ac:dyDescent="0.2">
      <c r="A151" s="199">
        <v>2</v>
      </c>
      <c r="B151" s="200">
        <v>2</v>
      </c>
      <c r="C151" s="200">
        <v>8</v>
      </c>
      <c r="D151" s="200">
        <v>2</v>
      </c>
      <c r="E151" s="200"/>
      <c r="F151" s="202" t="s">
        <v>1068</v>
      </c>
      <c r="G151" s="204">
        <v>0</v>
      </c>
      <c r="H151" s="204">
        <v>0</v>
      </c>
      <c r="I151" s="204">
        <v>0</v>
      </c>
      <c r="J151" s="204">
        <f>SUM(G151:I151)</f>
        <v>0</v>
      </c>
      <c r="K151" s="192">
        <f>J151/$J$365*100</f>
        <v>0</v>
      </c>
    </row>
    <row r="152" spans="1:11" ht="12" customHeight="1" x14ac:dyDescent="0.2">
      <c r="A152" s="199">
        <v>2</v>
      </c>
      <c r="B152" s="200">
        <v>2</v>
      </c>
      <c r="C152" s="200">
        <v>8</v>
      </c>
      <c r="D152" s="200">
        <v>3</v>
      </c>
      <c r="E152" s="200"/>
      <c r="F152" s="202" t="s">
        <v>1069</v>
      </c>
      <c r="G152" s="204">
        <v>0</v>
      </c>
      <c r="H152" s="204">
        <v>0</v>
      </c>
      <c r="I152" s="204">
        <v>0</v>
      </c>
      <c r="J152" s="204">
        <f>SUM(G152:I152)</f>
        <v>0</v>
      </c>
      <c r="K152" s="192">
        <f>J152/$J$365*100</f>
        <v>0</v>
      </c>
    </row>
    <row r="153" spans="1:11" ht="12" customHeight="1" x14ac:dyDescent="0.2">
      <c r="A153" s="199">
        <v>2</v>
      </c>
      <c r="B153" s="200">
        <v>2</v>
      </c>
      <c r="C153" s="200">
        <v>8</v>
      </c>
      <c r="D153" s="200">
        <v>4</v>
      </c>
      <c r="E153" s="200"/>
      <c r="F153" s="202" t="s">
        <v>1070</v>
      </c>
      <c r="G153" s="204">
        <v>0</v>
      </c>
      <c r="H153" s="204">
        <v>0</v>
      </c>
      <c r="I153" s="204">
        <v>0</v>
      </c>
      <c r="J153" s="204">
        <f>SUM(G153:I153)</f>
        <v>0</v>
      </c>
      <c r="K153" s="192">
        <f>J153/$J$365*100</f>
        <v>0</v>
      </c>
    </row>
    <row r="154" spans="1:11" ht="12" customHeight="1" x14ac:dyDescent="0.2">
      <c r="A154" s="193">
        <v>2</v>
      </c>
      <c r="B154" s="194">
        <v>2</v>
      </c>
      <c r="C154" s="194">
        <v>8</v>
      </c>
      <c r="D154" s="194">
        <v>5</v>
      </c>
      <c r="E154" s="194"/>
      <c r="F154" s="195" t="s">
        <v>1071</v>
      </c>
      <c r="G154" s="196">
        <f>+G155+G156+G157</f>
        <v>0</v>
      </c>
      <c r="H154" s="196">
        <f>+H155+H156+H157</f>
        <v>0</v>
      </c>
      <c r="I154" s="196">
        <f>+I155+I156+I157</f>
        <v>0</v>
      </c>
      <c r="J154" s="196">
        <f>+J155+J156+J157</f>
        <v>0</v>
      </c>
      <c r="K154" s="197">
        <f>+K155+K156+K157</f>
        <v>0</v>
      </c>
    </row>
    <row r="155" spans="1:11" ht="12" customHeight="1" x14ac:dyDescent="0.2">
      <c r="A155" s="199">
        <v>2</v>
      </c>
      <c r="B155" s="200">
        <v>2</v>
      </c>
      <c r="C155" s="200">
        <v>8</v>
      </c>
      <c r="D155" s="200">
        <v>5</v>
      </c>
      <c r="E155" s="201">
        <v>1</v>
      </c>
      <c r="F155" s="202" t="s">
        <v>1072</v>
      </c>
      <c r="G155" s="204">
        <v>0</v>
      </c>
      <c r="H155" s="204">
        <v>0</v>
      </c>
      <c r="I155" s="204">
        <v>0</v>
      </c>
      <c r="J155" s="204">
        <f>SUM(G155:I155)</f>
        <v>0</v>
      </c>
      <c r="K155" s="192">
        <f>J155/$J$365*100</f>
        <v>0</v>
      </c>
    </row>
    <row r="156" spans="1:11" ht="12" customHeight="1" x14ac:dyDescent="0.2">
      <c r="A156" s="199">
        <v>2</v>
      </c>
      <c r="B156" s="200">
        <v>2</v>
      </c>
      <c r="C156" s="200">
        <v>8</v>
      </c>
      <c r="D156" s="200">
        <v>5</v>
      </c>
      <c r="E156" s="201">
        <v>2</v>
      </c>
      <c r="F156" s="202" t="s">
        <v>1073</v>
      </c>
      <c r="G156" s="204">
        <v>0</v>
      </c>
      <c r="H156" s="204">
        <v>0</v>
      </c>
      <c r="I156" s="204">
        <v>0</v>
      </c>
      <c r="J156" s="204">
        <f>SUM(G156:I156)</f>
        <v>0</v>
      </c>
      <c r="K156" s="192">
        <f>J156/$J$365*100</f>
        <v>0</v>
      </c>
    </row>
    <row r="157" spans="1:11" ht="12" customHeight="1" x14ac:dyDescent="0.2">
      <c r="A157" s="199">
        <v>2</v>
      </c>
      <c r="B157" s="200">
        <v>2</v>
      </c>
      <c r="C157" s="200">
        <v>8</v>
      </c>
      <c r="D157" s="200">
        <v>5</v>
      </c>
      <c r="E157" s="201">
        <v>3</v>
      </c>
      <c r="F157" s="202" t="s">
        <v>1074</v>
      </c>
      <c r="G157" s="204">
        <v>0</v>
      </c>
      <c r="H157" s="204">
        <v>0</v>
      </c>
      <c r="I157" s="204">
        <v>0</v>
      </c>
      <c r="J157" s="204">
        <f>SUM(G157:I157)</f>
        <v>0</v>
      </c>
      <c r="K157" s="192">
        <f>J157/$J$365*100</f>
        <v>0</v>
      </c>
    </row>
    <row r="158" spans="1:11" ht="12" customHeight="1" x14ac:dyDescent="0.2">
      <c r="A158" s="193">
        <v>2</v>
      </c>
      <c r="B158" s="194">
        <v>2</v>
      </c>
      <c r="C158" s="194">
        <v>8</v>
      </c>
      <c r="D158" s="194">
        <v>6</v>
      </c>
      <c r="E158" s="194"/>
      <c r="F158" s="195" t="s">
        <v>1075</v>
      </c>
      <c r="G158" s="196">
        <f>SUM(G159:G162)</f>
        <v>0</v>
      </c>
      <c r="H158" s="196">
        <f>SUM(H159:H162)</f>
        <v>0</v>
      </c>
      <c r="I158" s="196">
        <f>SUM(I159:I162)</f>
        <v>0</v>
      </c>
      <c r="J158" s="196">
        <f>SUM(J159:J162)</f>
        <v>0</v>
      </c>
      <c r="K158" s="197">
        <f>SUM(K159:K162)</f>
        <v>0</v>
      </c>
    </row>
    <row r="159" spans="1:11" ht="12" customHeight="1" x14ac:dyDescent="0.2">
      <c r="A159" s="199">
        <v>2</v>
      </c>
      <c r="B159" s="200">
        <v>2</v>
      </c>
      <c r="C159" s="200">
        <v>8</v>
      </c>
      <c r="D159" s="200">
        <v>6</v>
      </c>
      <c r="E159" s="201">
        <v>1</v>
      </c>
      <c r="F159" s="202" t="s">
        <v>1076</v>
      </c>
      <c r="G159" s="204">
        <v>0</v>
      </c>
      <c r="H159" s="204">
        <v>0</v>
      </c>
      <c r="I159" s="204">
        <v>0</v>
      </c>
      <c r="J159" s="204">
        <f>SUM(G159:I159)</f>
        <v>0</v>
      </c>
      <c r="K159" s="192">
        <f>J159/$J$365*100</f>
        <v>0</v>
      </c>
    </row>
    <row r="160" spans="1:11" ht="12" customHeight="1" x14ac:dyDescent="0.2">
      <c r="A160" s="199">
        <v>2</v>
      </c>
      <c r="B160" s="200">
        <v>2</v>
      </c>
      <c r="C160" s="200">
        <v>8</v>
      </c>
      <c r="D160" s="200">
        <v>6</v>
      </c>
      <c r="E160" s="201">
        <v>2</v>
      </c>
      <c r="F160" s="202" t="s">
        <v>1077</v>
      </c>
      <c r="G160" s="204">
        <v>0</v>
      </c>
      <c r="H160" s="204">
        <v>0</v>
      </c>
      <c r="I160" s="204">
        <v>0</v>
      </c>
      <c r="J160" s="204">
        <f>SUM(G160:I160)</f>
        <v>0</v>
      </c>
      <c r="K160" s="192">
        <f>J160/$J$365*100</f>
        <v>0</v>
      </c>
    </row>
    <row r="161" spans="1:11" ht="12" customHeight="1" x14ac:dyDescent="0.2">
      <c r="A161" s="199">
        <v>2</v>
      </c>
      <c r="B161" s="200">
        <v>2</v>
      </c>
      <c r="C161" s="200">
        <v>8</v>
      </c>
      <c r="D161" s="200">
        <v>6</v>
      </c>
      <c r="E161" s="201">
        <v>3</v>
      </c>
      <c r="F161" s="202" t="s">
        <v>1078</v>
      </c>
      <c r="G161" s="204">
        <v>0</v>
      </c>
      <c r="H161" s="204">
        <v>0</v>
      </c>
      <c r="I161" s="204">
        <v>0</v>
      </c>
      <c r="J161" s="204">
        <f>SUM(G161:I161)</f>
        <v>0</v>
      </c>
      <c r="K161" s="192">
        <f>J161/$J$365*100</f>
        <v>0</v>
      </c>
    </row>
    <row r="162" spans="1:11" ht="12" customHeight="1" x14ac:dyDescent="0.2">
      <c r="A162" s="199">
        <v>2</v>
      </c>
      <c r="B162" s="200">
        <v>2</v>
      </c>
      <c r="C162" s="200">
        <v>8</v>
      </c>
      <c r="D162" s="200">
        <v>6</v>
      </c>
      <c r="E162" s="201">
        <v>4</v>
      </c>
      <c r="F162" s="202" t="s">
        <v>1079</v>
      </c>
      <c r="G162" s="204">
        <v>0</v>
      </c>
      <c r="H162" s="204">
        <v>0</v>
      </c>
      <c r="I162" s="204">
        <v>0</v>
      </c>
      <c r="J162" s="204">
        <f>SUM(G162:I162)</f>
        <v>0</v>
      </c>
      <c r="K162" s="192">
        <f>J162/$J$365*100</f>
        <v>0</v>
      </c>
    </row>
    <row r="163" spans="1:11" ht="12" customHeight="1" x14ac:dyDescent="0.2">
      <c r="A163" s="193">
        <v>2</v>
      </c>
      <c r="B163" s="194">
        <v>2</v>
      </c>
      <c r="C163" s="194">
        <v>8</v>
      </c>
      <c r="D163" s="194">
        <v>7</v>
      </c>
      <c r="E163" s="194"/>
      <c r="F163" s="195" t="s">
        <v>1080</v>
      </c>
      <c r="G163" s="196">
        <f>SUM(G164:G169)</f>
        <v>70256089.480000004</v>
      </c>
      <c r="H163" s="196">
        <f>SUM(H164:H169)</f>
        <v>0</v>
      </c>
      <c r="I163" s="196">
        <f>SUM(I164:I169)</f>
        <v>0</v>
      </c>
      <c r="J163" s="196">
        <f>SUM(J164:J169)</f>
        <v>70256089.480000004</v>
      </c>
      <c r="K163" s="197">
        <f>SUM(K164:K169)</f>
        <v>67.553932192307684</v>
      </c>
    </row>
    <row r="164" spans="1:11" ht="12" customHeight="1" x14ac:dyDescent="0.2">
      <c r="A164" s="199">
        <v>2</v>
      </c>
      <c r="B164" s="200">
        <v>2</v>
      </c>
      <c r="C164" s="200">
        <v>8</v>
      </c>
      <c r="D164" s="200">
        <v>7</v>
      </c>
      <c r="E164" s="201">
        <v>1</v>
      </c>
      <c r="F164" s="253" t="s">
        <v>1081</v>
      </c>
      <c r="G164" s="204">
        <v>0</v>
      </c>
      <c r="H164" s="204">
        <v>0</v>
      </c>
      <c r="I164" s="204">
        <v>0</v>
      </c>
      <c r="J164" s="204">
        <f t="shared" ref="J164:J169" si="13">SUM(G164:I164)</f>
        <v>0</v>
      </c>
      <c r="K164" s="192">
        <f t="shared" ref="K164:K169" si="14">J164/$J$365*100</f>
        <v>0</v>
      </c>
    </row>
    <row r="165" spans="1:11" ht="12" customHeight="1" x14ac:dyDescent="0.2">
      <c r="A165" s="199">
        <v>2</v>
      </c>
      <c r="B165" s="200">
        <v>2</v>
      </c>
      <c r="C165" s="200">
        <v>8</v>
      </c>
      <c r="D165" s="200">
        <v>7</v>
      </c>
      <c r="E165" s="201">
        <v>2</v>
      </c>
      <c r="F165" s="253" t="s">
        <v>1082</v>
      </c>
      <c r="G165" s="204">
        <v>0</v>
      </c>
      <c r="H165" s="204">
        <v>0</v>
      </c>
      <c r="I165" s="204">
        <v>0</v>
      </c>
      <c r="J165" s="204">
        <f t="shared" si="13"/>
        <v>0</v>
      </c>
      <c r="K165" s="192">
        <f t="shared" si="14"/>
        <v>0</v>
      </c>
    </row>
    <row r="166" spans="1:11" ht="12" customHeight="1" x14ac:dyDescent="0.2">
      <c r="A166" s="199">
        <v>2</v>
      </c>
      <c r="B166" s="200">
        <v>2</v>
      </c>
      <c r="C166" s="200">
        <v>8</v>
      </c>
      <c r="D166" s="200">
        <v>7</v>
      </c>
      <c r="E166" s="201">
        <v>3</v>
      </c>
      <c r="F166" s="253" t="s">
        <v>1083</v>
      </c>
      <c r="G166" s="204">
        <v>0</v>
      </c>
      <c r="H166" s="204">
        <v>0</v>
      </c>
      <c r="I166" s="204">
        <v>0</v>
      </c>
      <c r="J166" s="204">
        <f t="shared" si="13"/>
        <v>0</v>
      </c>
      <c r="K166" s="192">
        <f t="shared" si="14"/>
        <v>0</v>
      </c>
    </row>
    <row r="167" spans="1:11" ht="12" customHeight="1" x14ac:dyDescent="0.2">
      <c r="A167" s="199">
        <v>2</v>
      </c>
      <c r="B167" s="200">
        <v>2</v>
      </c>
      <c r="C167" s="200">
        <v>8</v>
      </c>
      <c r="D167" s="200">
        <v>7</v>
      </c>
      <c r="E167" s="201">
        <v>4</v>
      </c>
      <c r="F167" s="253" t="s">
        <v>164</v>
      </c>
      <c r="G167" s="204">
        <v>606089.48</v>
      </c>
      <c r="H167" s="204">
        <v>0</v>
      </c>
      <c r="I167" s="204">
        <v>0</v>
      </c>
      <c r="J167" s="204">
        <f t="shared" si="13"/>
        <v>606089.48</v>
      </c>
      <c r="K167" s="192">
        <f t="shared" si="14"/>
        <v>0.58277834615384616</v>
      </c>
    </row>
    <row r="168" spans="1:11" ht="12" customHeight="1" x14ac:dyDescent="0.2">
      <c r="A168" s="199">
        <v>2</v>
      </c>
      <c r="B168" s="200">
        <v>2</v>
      </c>
      <c r="C168" s="200">
        <v>8</v>
      </c>
      <c r="D168" s="200">
        <v>7</v>
      </c>
      <c r="E168" s="201">
        <v>5</v>
      </c>
      <c r="F168" s="253" t="s">
        <v>1084</v>
      </c>
      <c r="G168" s="204">
        <v>0</v>
      </c>
      <c r="H168" s="204">
        <v>0</v>
      </c>
      <c r="I168" s="204">
        <v>0</v>
      </c>
      <c r="J168" s="204">
        <f t="shared" si="13"/>
        <v>0</v>
      </c>
      <c r="K168" s="192">
        <f t="shared" si="14"/>
        <v>0</v>
      </c>
    </row>
    <row r="169" spans="1:11" ht="12" customHeight="1" x14ac:dyDescent="0.2">
      <c r="A169" s="199">
        <v>2</v>
      </c>
      <c r="B169" s="200">
        <v>2</v>
      </c>
      <c r="C169" s="200">
        <v>8</v>
      </c>
      <c r="D169" s="200">
        <v>7</v>
      </c>
      <c r="E169" s="201">
        <v>6</v>
      </c>
      <c r="F169" s="253" t="s">
        <v>1085</v>
      </c>
      <c r="G169" s="204">
        <v>69650000</v>
      </c>
      <c r="H169" s="204">
        <v>0</v>
      </c>
      <c r="I169" s="204">
        <v>0</v>
      </c>
      <c r="J169" s="204">
        <f t="shared" si="13"/>
        <v>69650000</v>
      </c>
      <c r="K169" s="192">
        <f t="shared" si="14"/>
        <v>66.97115384615384</v>
      </c>
    </row>
    <row r="170" spans="1:11" ht="12" customHeight="1" x14ac:dyDescent="0.2">
      <c r="A170" s="193">
        <v>2</v>
      </c>
      <c r="B170" s="194">
        <v>2</v>
      </c>
      <c r="C170" s="194">
        <v>8</v>
      </c>
      <c r="D170" s="194">
        <v>8</v>
      </c>
      <c r="E170" s="194"/>
      <c r="F170" s="256" t="s">
        <v>1086</v>
      </c>
      <c r="G170" s="196">
        <f>SUM(G171:G173)</f>
        <v>0</v>
      </c>
      <c r="H170" s="196">
        <f>SUM(H171:H173)</f>
        <v>0</v>
      </c>
      <c r="I170" s="196">
        <f>SUM(I171:I173)</f>
        <v>0</v>
      </c>
      <c r="J170" s="196">
        <f>SUM(J171:J173)</f>
        <v>0</v>
      </c>
      <c r="K170" s="197">
        <f>SUM(K171:K173)</f>
        <v>0</v>
      </c>
    </row>
    <row r="171" spans="1:11" ht="12" customHeight="1" x14ac:dyDescent="0.2">
      <c r="A171" s="199">
        <v>2</v>
      </c>
      <c r="B171" s="200">
        <v>2</v>
      </c>
      <c r="C171" s="200">
        <v>8</v>
      </c>
      <c r="D171" s="200">
        <v>8</v>
      </c>
      <c r="E171" s="201">
        <v>1</v>
      </c>
      <c r="F171" s="253" t="s">
        <v>1087</v>
      </c>
      <c r="G171" s="204">
        <v>0</v>
      </c>
      <c r="H171" s="204">
        <v>0</v>
      </c>
      <c r="I171" s="204">
        <v>0</v>
      </c>
      <c r="J171" s="204">
        <f>SUM(G171:I171)</f>
        <v>0</v>
      </c>
      <c r="K171" s="192">
        <f>J171/$J$365*100</f>
        <v>0</v>
      </c>
    </row>
    <row r="172" spans="1:11" ht="12" customHeight="1" x14ac:dyDescent="0.2">
      <c r="A172" s="199">
        <v>2</v>
      </c>
      <c r="B172" s="200">
        <v>2</v>
      </c>
      <c r="C172" s="200">
        <v>8</v>
      </c>
      <c r="D172" s="200">
        <v>8</v>
      </c>
      <c r="E172" s="201">
        <v>2</v>
      </c>
      <c r="F172" s="253" t="s">
        <v>1088</v>
      </c>
      <c r="G172" s="204">
        <v>0</v>
      </c>
      <c r="H172" s="204">
        <v>0</v>
      </c>
      <c r="I172" s="204">
        <v>0</v>
      </c>
      <c r="J172" s="204">
        <f>SUM(G172:I172)</f>
        <v>0</v>
      </c>
      <c r="K172" s="192">
        <f>J172/$J$365*100</f>
        <v>0</v>
      </c>
    </row>
    <row r="173" spans="1:11" ht="12" customHeight="1" x14ac:dyDescent="0.2">
      <c r="A173" s="257">
        <v>2</v>
      </c>
      <c r="B173" s="245">
        <v>2</v>
      </c>
      <c r="C173" s="245">
        <v>8</v>
      </c>
      <c r="D173" s="245">
        <v>8</v>
      </c>
      <c r="E173" s="258">
        <v>3</v>
      </c>
      <c r="F173" s="259" t="s">
        <v>1089</v>
      </c>
      <c r="G173" s="247">
        <v>0</v>
      </c>
      <c r="H173" s="247">
        <v>0</v>
      </c>
      <c r="I173" s="247">
        <v>0</v>
      </c>
      <c r="J173" s="247">
        <f>SUM(G173:I173)</f>
        <v>0</v>
      </c>
      <c r="K173" s="192">
        <f>J173/$J$365*100</f>
        <v>0</v>
      </c>
    </row>
    <row r="174" spans="1:11" ht="12" customHeight="1" x14ac:dyDescent="0.2">
      <c r="A174" s="193">
        <v>2</v>
      </c>
      <c r="B174" s="194">
        <v>2</v>
      </c>
      <c r="C174" s="194">
        <v>8</v>
      </c>
      <c r="D174" s="194">
        <v>9</v>
      </c>
      <c r="E174" s="194"/>
      <c r="F174" s="256" t="s">
        <v>1090</v>
      </c>
      <c r="G174" s="196">
        <f>SUM(G175:G179)</f>
        <v>0</v>
      </c>
      <c r="H174" s="196">
        <f>SUM(H175:H179)</f>
        <v>0</v>
      </c>
      <c r="I174" s="196">
        <f>SUM(I175:I179)</f>
        <v>0</v>
      </c>
      <c r="J174" s="196">
        <f>SUM(J175:J179)</f>
        <v>0</v>
      </c>
      <c r="K174" s="197">
        <f>SUM(K175:K179)</f>
        <v>0</v>
      </c>
    </row>
    <row r="175" spans="1:11" ht="12" customHeight="1" x14ac:dyDescent="0.2">
      <c r="A175" s="199">
        <v>2</v>
      </c>
      <c r="B175" s="200">
        <v>2</v>
      </c>
      <c r="C175" s="200">
        <v>8</v>
      </c>
      <c r="D175" s="200">
        <v>9</v>
      </c>
      <c r="E175" s="201">
        <v>1</v>
      </c>
      <c r="F175" s="253" t="s">
        <v>1091</v>
      </c>
      <c r="G175" s="204">
        <v>0</v>
      </c>
      <c r="H175" s="204">
        <v>0</v>
      </c>
      <c r="I175" s="204">
        <v>0</v>
      </c>
      <c r="J175" s="204">
        <f>SUM(G175:I175)</f>
        <v>0</v>
      </c>
      <c r="K175" s="192">
        <f>J175/$J$365*100</f>
        <v>0</v>
      </c>
    </row>
    <row r="176" spans="1:11" ht="12" customHeight="1" x14ac:dyDescent="0.2">
      <c r="A176" s="199">
        <v>2</v>
      </c>
      <c r="B176" s="200">
        <v>2</v>
      </c>
      <c r="C176" s="200">
        <v>8</v>
      </c>
      <c r="D176" s="200">
        <v>9</v>
      </c>
      <c r="E176" s="201">
        <v>2</v>
      </c>
      <c r="F176" s="253" t="s">
        <v>1092</v>
      </c>
      <c r="G176" s="204">
        <v>0</v>
      </c>
      <c r="H176" s="204">
        <v>0</v>
      </c>
      <c r="I176" s="204">
        <v>0</v>
      </c>
      <c r="J176" s="204">
        <f>SUM(G176:I176)</f>
        <v>0</v>
      </c>
      <c r="K176" s="192">
        <f>J176/$J$365*100</f>
        <v>0</v>
      </c>
    </row>
    <row r="177" spans="1:11" ht="12" customHeight="1" x14ac:dyDescent="0.2">
      <c r="A177" s="199">
        <v>2</v>
      </c>
      <c r="B177" s="200">
        <v>2</v>
      </c>
      <c r="C177" s="200">
        <v>8</v>
      </c>
      <c r="D177" s="200">
        <v>9</v>
      </c>
      <c r="E177" s="201">
        <v>3</v>
      </c>
      <c r="F177" s="253" t="s">
        <v>1093</v>
      </c>
      <c r="G177" s="204">
        <v>0</v>
      </c>
      <c r="H177" s="204">
        <v>0</v>
      </c>
      <c r="I177" s="204">
        <v>0</v>
      </c>
      <c r="J177" s="204">
        <f>SUM(G177:I177)</f>
        <v>0</v>
      </c>
      <c r="K177" s="192">
        <f>J177/$J$365*100</f>
        <v>0</v>
      </c>
    </row>
    <row r="178" spans="1:11" ht="12" customHeight="1" x14ac:dyDescent="0.2">
      <c r="A178" s="199">
        <v>2</v>
      </c>
      <c r="B178" s="200">
        <v>2</v>
      </c>
      <c r="C178" s="200">
        <v>8</v>
      </c>
      <c r="D178" s="200">
        <v>9</v>
      </c>
      <c r="E178" s="201">
        <v>4</v>
      </c>
      <c r="F178" s="253" t="s">
        <v>1094</v>
      </c>
      <c r="G178" s="204">
        <v>0</v>
      </c>
      <c r="H178" s="204">
        <v>0</v>
      </c>
      <c r="I178" s="204">
        <v>0</v>
      </c>
      <c r="J178" s="204">
        <f>SUM(G178:I178)</f>
        <v>0</v>
      </c>
      <c r="K178" s="192">
        <f>J178/$J$365*100</f>
        <v>0</v>
      </c>
    </row>
    <row r="179" spans="1:11" ht="12" customHeight="1" x14ac:dyDescent="0.2">
      <c r="A179" s="199">
        <v>2</v>
      </c>
      <c r="B179" s="200">
        <v>2</v>
      </c>
      <c r="C179" s="200">
        <v>8</v>
      </c>
      <c r="D179" s="200">
        <v>9</v>
      </c>
      <c r="E179" s="201">
        <v>5</v>
      </c>
      <c r="F179" s="253" t="s">
        <v>1095</v>
      </c>
      <c r="G179" s="204">
        <v>0</v>
      </c>
      <c r="H179" s="204">
        <v>0</v>
      </c>
      <c r="I179" s="204">
        <v>0</v>
      </c>
      <c r="J179" s="204">
        <f>SUM(G179:I179)</f>
        <v>0</v>
      </c>
      <c r="K179" s="192">
        <f>J179/$J$365*100</f>
        <v>0</v>
      </c>
    </row>
    <row r="180" spans="1:11" ht="12" customHeight="1" x14ac:dyDescent="0.2">
      <c r="A180" s="260">
        <v>2</v>
      </c>
      <c r="B180" s="217">
        <v>3</v>
      </c>
      <c r="C180" s="217"/>
      <c r="D180" s="217"/>
      <c r="E180" s="217"/>
      <c r="F180" s="261" t="s">
        <v>1096</v>
      </c>
      <c r="G180" s="233">
        <f>G181+G191+G196+G203+G206+G212+G239+G255+G258</f>
        <v>6389030</v>
      </c>
      <c r="H180" s="233">
        <f>H181+H191+H196+H203+H206+H212+H239+H255+H258</f>
        <v>0</v>
      </c>
      <c r="I180" s="233">
        <f>I181+I191+I196+I203+I206+I212+I239+I255+I258</f>
        <v>0</v>
      </c>
      <c r="J180" s="233">
        <f>J181+J191+J196+J203+J206+J212+J239+J255+J258</f>
        <v>6389030</v>
      </c>
      <c r="K180" s="220">
        <f>K181+K191+K196+K203+K206+K212+K239+K255+K258</f>
        <v>6.1432980769230783</v>
      </c>
    </row>
    <row r="181" spans="1:11" ht="12" customHeight="1" x14ac:dyDescent="0.2">
      <c r="A181" s="260">
        <v>2</v>
      </c>
      <c r="B181" s="217">
        <v>3</v>
      </c>
      <c r="C181" s="217">
        <v>1</v>
      </c>
      <c r="D181" s="217"/>
      <c r="E181" s="217"/>
      <c r="F181" s="261" t="s">
        <v>1097</v>
      </c>
      <c r="G181" s="233">
        <f>+G182+G185+G186+G190</f>
        <v>3389100</v>
      </c>
      <c r="H181" s="233">
        <f>+H182+H185+H186+H190</f>
        <v>0</v>
      </c>
      <c r="I181" s="233">
        <f>+I182+I185+I186+I190</f>
        <v>0</v>
      </c>
      <c r="J181" s="233">
        <f>+J182+J185+J186+J190</f>
        <v>3389100</v>
      </c>
      <c r="K181" s="220">
        <f>+K182+K185+K186+K190</f>
        <v>3.25875</v>
      </c>
    </row>
    <row r="182" spans="1:11" ht="12" customHeight="1" x14ac:dyDescent="0.2">
      <c r="A182" s="262">
        <v>2</v>
      </c>
      <c r="B182" s="263">
        <v>3</v>
      </c>
      <c r="C182" s="263">
        <v>1</v>
      </c>
      <c r="D182" s="263">
        <v>1</v>
      </c>
      <c r="E182" s="264"/>
      <c r="F182" s="265" t="s">
        <v>1098</v>
      </c>
      <c r="G182" s="196">
        <f>G183+G184</f>
        <v>3389100</v>
      </c>
      <c r="H182" s="196">
        <f>H183+H184</f>
        <v>0</v>
      </c>
      <c r="I182" s="196">
        <f>I183+I184</f>
        <v>0</v>
      </c>
      <c r="J182" s="196">
        <f>J183+J184</f>
        <v>3389100</v>
      </c>
      <c r="K182" s="197">
        <f>K183+K184</f>
        <v>3.25875</v>
      </c>
    </row>
    <row r="183" spans="1:11" ht="12" customHeight="1" x14ac:dyDescent="0.2">
      <c r="A183" s="266">
        <v>2</v>
      </c>
      <c r="B183" s="267">
        <v>3</v>
      </c>
      <c r="C183" s="267">
        <v>1</v>
      </c>
      <c r="D183" s="267">
        <v>1</v>
      </c>
      <c r="E183" s="201">
        <v>1</v>
      </c>
      <c r="F183" s="268" t="s">
        <v>1098</v>
      </c>
      <c r="G183" s="204">
        <v>3389100</v>
      </c>
      <c r="H183" s="204">
        <v>0</v>
      </c>
      <c r="I183" s="204">
        <v>0</v>
      </c>
      <c r="J183" s="204">
        <f>SUM(G183:I183)</f>
        <v>3389100</v>
      </c>
      <c r="K183" s="192">
        <f>J183/$J$365*100</f>
        <v>3.25875</v>
      </c>
    </row>
    <row r="184" spans="1:11" ht="12" customHeight="1" x14ac:dyDescent="0.2">
      <c r="A184" s="266">
        <v>2</v>
      </c>
      <c r="B184" s="267">
        <v>3</v>
      </c>
      <c r="C184" s="267">
        <v>1</v>
      </c>
      <c r="D184" s="267">
        <v>1</v>
      </c>
      <c r="E184" s="201">
        <v>2</v>
      </c>
      <c r="F184" s="268" t="s">
        <v>1099</v>
      </c>
      <c r="G184" s="204">
        <v>0</v>
      </c>
      <c r="H184" s="204">
        <v>0</v>
      </c>
      <c r="I184" s="204">
        <v>0</v>
      </c>
      <c r="J184" s="204">
        <f>SUM(G184:I184)</f>
        <v>0</v>
      </c>
      <c r="K184" s="192">
        <f>J184/$J$365*100</f>
        <v>0</v>
      </c>
    </row>
    <row r="185" spans="1:11" ht="12" customHeight="1" x14ac:dyDescent="0.2">
      <c r="A185" s="262">
        <v>2</v>
      </c>
      <c r="B185" s="263">
        <v>3</v>
      </c>
      <c r="C185" s="263">
        <v>1</v>
      </c>
      <c r="D185" s="263">
        <v>2</v>
      </c>
      <c r="E185" s="264"/>
      <c r="F185" s="265" t="s">
        <v>1100</v>
      </c>
      <c r="G185" s="196">
        <v>0</v>
      </c>
      <c r="H185" s="196">
        <v>0</v>
      </c>
      <c r="I185" s="196">
        <v>0</v>
      </c>
      <c r="J185" s="196"/>
      <c r="K185" s="197"/>
    </row>
    <row r="186" spans="1:11" ht="12" customHeight="1" x14ac:dyDescent="0.2">
      <c r="A186" s="262">
        <v>2</v>
      </c>
      <c r="B186" s="263">
        <v>3</v>
      </c>
      <c r="C186" s="263">
        <v>1</v>
      </c>
      <c r="D186" s="263">
        <v>3</v>
      </c>
      <c r="E186" s="263"/>
      <c r="F186" s="265" t="s">
        <v>1101</v>
      </c>
      <c r="G186" s="196">
        <f>G187+G188+G189</f>
        <v>0</v>
      </c>
      <c r="H186" s="196">
        <f>H187+H188+H189</f>
        <v>0</v>
      </c>
      <c r="I186" s="196">
        <f>I187+I188+I189</f>
        <v>0</v>
      </c>
      <c r="J186" s="196">
        <f>J187+J188+J189</f>
        <v>0</v>
      </c>
      <c r="K186" s="197">
        <f>K187+K188+K189</f>
        <v>0</v>
      </c>
    </row>
    <row r="187" spans="1:11" ht="12" customHeight="1" x14ac:dyDescent="0.2">
      <c r="A187" s="266">
        <v>2</v>
      </c>
      <c r="B187" s="267">
        <v>3</v>
      </c>
      <c r="C187" s="267">
        <v>1</v>
      </c>
      <c r="D187" s="267">
        <v>3</v>
      </c>
      <c r="E187" s="201">
        <v>1</v>
      </c>
      <c r="F187" s="268" t="s">
        <v>1102</v>
      </c>
      <c r="G187" s="204">
        <v>0</v>
      </c>
      <c r="H187" s="204">
        <v>0</v>
      </c>
      <c r="I187" s="204">
        <v>0</v>
      </c>
      <c r="J187" s="204">
        <f>SUM(G187:I187)</f>
        <v>0</v>
      </c>
      <c r="K187" s="192">
        <f t="shared" ref="K187:K211" si="15">J187/$J$365*100</f>
        <v>0</v>
      </c>
    </row>
    <row r="188" spans="1:11" ht="12" customHeight="1" x14ac:dyDescent="0.2">
      <c r="A188" s="266">
        <v>2</v>
      </c>
      <c r="B188" s="267">
        <v>3</v>
      </c>
      <c r="C188" s="267">
        <v>1</v>
      </c>
      <c r="D188" s="267">
        <v>3</v>
      </c>
      <c r="E188" s="201">
        <v>2</v>
      </c>
      <c r="F188" s="268" t="s">
        <v>1103</v>
      </c>
      <c r="G188" s="204">
        <v>0</v>
      </c>
      <c r="H188" s="204">
        <v>0</v>
      </c>
      <c r="I188" s="204">
        <v>0</v>
      </c>
      <c r="J188" s="204">
        <f>SUM(G188:I188)</f>
        <v>0</v>
      </c>
      <c r="K188" s="192">
        <f t="shared" si="15"/>
        <v>0</v>
      </c>
    </row>
    <row r="189" spans="1:11" ht="12" customHeight="1" x14ac:dyDescent="0.2">
      <c r="A189" s="266">
        <v>2</v>
      </c>
      <c r="B189" s="267">
        <v>3</v>
      </c>
      <c r="C189" s="267">
        <v>1</v>
      </c>
      <c r="D189" s="267">
        <v>3</v>
      </c>
      <c r="E189" s="201">
        <v>3</v>
      </c>
      <c r="F189" s="268" t="s">
        <v>1104</v>
      </c>
      <c r="G189" s="204">
        <v>0</v>
      </c>
      <c r="H189" s="204">
        <v>0</v>
      </c>
      <c r="I189" s="204">
        <v>0</v>
      </c>
      <c r="J189" s="204">
        <f>SUM(G189:I189)</f>
        <v>0</v>
      </c>
      <c r="K189" s="192">
        <f t="shared" si="15"/>
        <v>0</v>
      </c>
    </row>
    <row r="190" spans="1:11" ht="12" customHeight="1" x14ac:dyDescent="0.2">
      <c r="A190" s="269">
        <v>2</v>
      </c>
      <c r="B190" s="222">
        <v>3</v>
      </c>
      <c r="C190" s="222">
        <v>1</v>
      </c>
      <c r="D190" s="222">
        <v>4</v>
      </c>
      <c r="E190" s="222"/>
      <c r="F190" s="270" t="s">
        <v>1105</v>
      </c>
      <c r="G190" s="204">
        <v>0</v>
      </c>
      <c r="H190" s="204">
        <v>0</v>
      </c>
      <c r="I190" s="204">
        <v>0</v>
      </c>
      <c r="J190" s="204">
        <f>SUM(G190:I190)</f>
        <v>0</v>
      </c>
      <c r="K190" s="192">
        <f t="shared" si="15"/>
        <v>0</v>
      </c>
    </row>
    <row r="191" spans="1:11" ht="12" customHeight="1" x14ac:dyDescent="0.2">
      <c r="A191" s="260">
        <v>2</v>
      </c>
      <c r="B191" s="217">
        <v>3</v>
      </c>
      <c r="C191" s="217">
        <v>2</v>
      </c>
      <c r="D191" s="217"/>
      <c r="E191" s="271"/>
      <c r="F191" s="261" t="s">
        <v>1106</v>
      </c>
      <c r="G191" s="233">
        <f>+G192+G193+G194+G195</f>
        <v>1192500</v>
      </c>
      <c r="H191" s="233">
        <f>+H192+H193+H194+H195</f>
        <v>0</v>
      </c>
      <c r="I191" s="233">
        <f>+I192+I193+I194+I195</f>
        <v>0</v>
      </c>
      <c r="J191" s="233">
        <f>+J192+J193+J194+J195</f>
        <v>1192500</v>
      </c>
      <c r="K191" s="220">
        <f>+K192+K193+K194+K195</f>
        <v>1.1466346153846154</v>
      </c>
    </row>
    <row r="192" spans="1:11" ht="12" customHeight="1" x14ac:dyDescent="0.2">
      <c r="A192" s="266">
        <v>2</v>
      </c>
      <c r="B192" s="267">
        <v>3</v>
      </c>
      <c r="C192" s="267">
        <v>2</v>
      </c>
      <c r="D192" s="267">
        <v>1</v>
      </c>
      <c r="E192" s="267"/>
      <c r="F192" s="268" t="s">
        <v>1107</v>
      </c>
      <c r="G192" s="204">
        <v>0</v>
      </c>
      <c r="H192" s="204">
        <v>0</v>
      </c>
      <c r="I192" s="204">
        <v>0</v>
      </c>
      <c r="J192" s="204">
        <f>SUM(G192:I192)</f>
        <v>0</v>
      </c>
      <c r="K192" s="192">
        <f t="shared" si="15"/>
        <v>0</v>
      </c>
    </row>
    <row r="193" spans="1:11" ht="12" customHeight="1" x14ac:dyDescent="0.2">
      <c r="A193" s="266">
        <v>2</v>
      </c>
      <c r="B193" s="267">
        <v>3</v>
      </c>
      <c r="C193" s="267">
        <v>2</v>
      </c>
      <c r="D193" s="267">
        <v>2</v>
      </c>
      <c r="E193" s="267"/>
      <c r="F193" s="268" t="s">
        <v>1108</v>
      </c>
      <c r="G193" s="204">
        <v>0</v>
      </c>
      <c r="H193" s="204">
        <v>0</v>
      </c>
      <c r="I193" s="204">
        <v>0</v>
      </c>
      <c r="J193" s="204">
        <f>SUM(G193:I193)</f>
        <v>0</v>
      </c>
      <c r="K193" s="192">
        <f t="shared" si="15"/>
        <v>0</v>
      </c>
    </row>
    <row r="194" spans="1:11" ht="12" customHeight="1" x14ac:dyDescent="0.2">
      <c r="A194" s="266">
        <v>2</v>
      </c>
      <c r="B194" s="267">
        <v>3</v>
      </c>
      <c r="C194" s="267">
        <v>2</v>
      </c>
      <c r="D194" s="267">
        <v>3</v>
      </c>
      <c r="E194" s="267"/>
      <c r="F194" s="268" t="s">
        <v>1109</v>
      </c>
      <c r="G194" s="204">
        <v>1192500</v>
      </c>
      <c r="H194" s="204">
        <v>0</v>
      </c>
      <c r="I194" s="204">
        <v>0</v>
      </c>
      <c r="J194" s="204">
        <f>SUM(G194:I194)</f>
        <v>1192500</v>
      </c>
      <c r="K194" s="192">
        <f t="shared" si="15"/>
        <v>1.1466346153846154</v>
      </c>
    </row>
    <row r="195" spans="1:11" ht="12" customHeight="1" x14ac:dyDescent="0.2">
      <c r="A195" s="266">
        <v>2</v>
      </c>
      <c r="B195" s="267">
        <v>3</v>
      </c>
      <c r="C195" s="267">
        <v>2</v>
      </c>
      <c r="D195" s="267">
        <v>4</v>
      </c>
      <c r="E195" s="267"/>
      <c r="F195" s="268" t="s">
        <v>1110</v>
      </c>
      <c r="G195" s="204"/>
      <c r="H195" s="204">
        <v>0</v>
      </c>
      <c r="I195" s="204">
        <v>0</v>
      </c>
      <c r="J195" s="204">
        <f>SUM(G195:I195)</f>
        <v>0</v>
      </c>
      <c r="K195" s="192">
        <f t="shared" si="15"/>
        <v>0</v>
      </c>
    </row>
    <row r="196" spans="1:11" ht="12" customHeight="1" x14ac:dyDescent="0.2">
      <c r="A196" s="260">
        <v>2</v>
      </c>
      <c r="B196" s="217">
        <v>3</v>
      </c>
      <c r="C196" s="217">
        <v>3</v>
      </c>
      <c r="D196" s="217"/>
      <c r="E196" s="271"/>
      <c r="F196" s="261" t="s">
        <v>1111</v>
      </c>
      <c r="G196" s="233">
        <f>+G197+G198+G199+G200+G201+G202</f>
        <v>203915</v>
      </c>
      <c r="H196" s="233">
        <f>+H197+H198+H199+H200+H201+H202</f>
        <v>0</v>
      </c>
      <c r="I196" s="233">
        <f>+I197+I198+I199+I200+I201+I202</f>
        <v>0</v>
      </c>
      <c r="J196" s="233">
        <f>+J197+J198+J199+J200+J201+J202</f>
        <v>203915</v>
      </c>
      <c r="K196" s="220">
        <f>+K197+K198+K199+K200+K201+K202</f>
        <v>0.19607211538461536</v>
      </c>
    </row>
    <row r="197" spans="1:11" ht="12" customHeight="1" x14ac:dyDescent="0.2">
      <c r="A197" s="266">
        <v>2</v>
      </c>
      <c r="B197" s="267">
        <v>3</v>
      </c>
      <c r="C197" s="267">
        <v>3</v>
      </c>
      <c r="D197" s="267">
        <v>1</v>
      </c>
      <c r="E197" s="267"/>
      <c r="F197" s="268" t="s">
        <v>1112</v>
      </c>
      <c r="G197" s="204">
        <v>58950</v>
      </c>
      <c r="H197" s="204">
        <v>0</v>
      </c>
      <c r="I197" s="204">
        <v>0</v>
      </c>
      <c r="J197" s="204">
        <f t="shared" ref="J197:J202" si="16">SUM(G197:I197)</f>
        <v>58950</v>
      </c>
      <c r="K197" s="192">
        <f t="shared" si="15"/>
        <v>5.6682692307692302E-2</v>
      </c>
    </row>
    <row r="198" spans="1:11" ht="12" customHeight="1" x14ac:dyDescent="0.2">
      <c r="A198" s="266">
        <v>2</v>
      </c>
      <c r="B198" s="267">
        <v>3</v>
      </c>
      <c r="C198" s="267">
        <v>3</v>
      </c>
      <c r="D198" s="267">
        <v>2</v>
      </c>
      <c r="E198" s="267"/>
      <c r="F198" s="268" t="s">
        <v>1113</v>
      </c>
      <c r="G198" s="204">
        <v>144965</v>
      </c>
      <c r="H198" s="204">
        <v>0</v>
      </c>
      <c r="I198" s="204">
        <v>0</v>
      </c>
      <c r="J198" s="204">
        <f t="shared" si="16"/>
        <v>144965</v>
      </c>
      <c r="K198" s="192">
        <f t="shared" si="15"/>
        <v>0.13938942307692306</v>
      </c>
    </row>
    <row r="199" spans="1:11" ht="12" customHeight="1" x14ac:dyDescent="0.2">
      <c r="A199" s="266">
        <v>2</v>
      </c>
      <c r="B199" s="267">
        <v>3</v>
      </c>
      <c r="C199" s="267">
        <v>3</v>
      </c>
      <c r="D199" s="267">
        <v>3</v>
      </c>
      <c r="E199" s="267"/>
      <c r="F199" s="268" t="s">
        <v>1114</v>
      </c>
      <c r="G199" s="204">
        <v>0</v>
      </c>
      <c r="H199" s="204">
        <v>0</v>
      </c>
      <c r="I199" s="204">
        <v>0</v>
      </c>
      <c r="J199" s="204">
        <f t="shared" si="16"/>
        <v>0</v>
      </c>
      <c r="K199" s="192">
        <f t="shared" si="15"/>
        <v>0</v>
      </c>
    </row>
    <row r="200" spans="1:11" ht="12" customHeight="1" x14ac:dyDescent="0.2">
      <c r="A200" s="266">
        <v>2</v>
      </c>
      <c r="B200" s="267">
        <v>3</v>
      </c>
      <c r="C200" s="267">
        <v>3</v>
      </c>
      <c r="D200" s="267">
        <v>4</v>
      </c>
      <c r="E200" s="267"/>
      <c r="F200" s="268" t="s">
        <v>1115</v>
      </c>
      <c r="G200" s="204">
        <v>0</v>
      </c>
      <c r="H200" s="204">
        <v>0</v>
      </c>
      <c r="I200" s="204">
        <v>0</v>
      </c>
      <c r="J200" s="204">
        <f t="shared" si="16"/>
        <v>0</v>
      </c>
      <c r="K200" s="192">
        <f t="shared" si="15"/>
        <v>0</v>
      </c>
    </row>
    <row r="201" spans="1:11" ht="12" customHeight="1" x14ac:dyDescent="0.2">
      <c r="A201" s="266">
        <v>2</v>
      </c>
      <c r="B201" s="267">
        <v>3</v>
      </c>
      <c r="C201" s="267">
        <v>3</v>
      </c>
      <c r="D201" s="267">
        <v>5</v>
      </c>
      <c r="E201" s="267"/>
      <c r="F201" s="268" t="s">
        <v>1116</v>
      </c>
      <c r="G201" s="272">
        <v>0</v>
      </c>
      <c r="H201" s="272">
        <v>0</v>
      </c>
      <c r="I201" s="272">
        <v>0</v>
      </c>
      <c r="J201" s="204">
        <f t="shared" si="16"/>
        <v>0</v>
      </c>
      <c r="K201" s="192">
        <f t="shared" si="15"/>
        <v>0</v>
      </c>
    </row>
    <row r="202" spans="1:11" ht="12" customHeight="1" x14ac:dyDescent="0.2">
      <c r="A202" s="266">
        <v>2</v>
      </c>
      <c r="B202" s="267">
        <v>3</v>
      </c>
      <c r="C202" s="267">
        <v>3</v>
      </c>
      <c r="D202" s="267">
        <v>6</v>
      </c>
      <c r="E202" s="267"/>
      <c r="F202" s="268" t="s">
        <v>1117</v>
      </c>
      <c r="G202" s="272">
        <v>0</v>
      </c>
      <c r="H202" s="272">
        <v>0</v>
      </c>
      <c r="I202" s="272">
        <v>0</v>
      </c>
      <c r="J202" s="204">
        <f t="shared" si="16"/>
        <v>0</v>
      </c>
      <c r="K202" s="192">
        <f t="shared" si="15"/>
        <v>0</v>
      </c>
    </row>
    <row r="203" spans="1:11" ht="12" customHeight="1" x14ac:dyDescent="0.2">
      <c r="A203" s="260">
        <v>2</v>
      </c>
      <c r="B203" s="217">
        <v>3</v>
      </c>
      <c r="C203" s="217">
        <v>4</v>
      </c>
      <c r="D203" s="217"/>
      <c r="E203" s="271"/>
      <c r="F203" s="261" t="s">
        <v>1118</v>
      </c>
      <c r="G203" s="233">
        <f>+G204+G205</f>
        <v>0</v>
      </c>
      <c r="H203" s="233">
        <f>+H204+H205</f>
        <v>0</v>
      </c>
      <c r="I203" s="233">
        <f>+I204+I205</f>
        <v>0</v>
      </c>
      <c r="J203" s="233">
        <f>+J204+J205</f>
        <v>0</v>
      </c>
      <c r="K203" s="220">
        <f>+K204+K205</f>
        <v>0</v>
      </c>
    </row>
    <row r="204" spans="1:11" ht="12" customHeight="1" x14ac:dyDescent="0.2">
      <c r="A204" s="266">
        <v>2</v>
      </c>
      <c r="B204" s="267">
        <v>3</v>
      </c>
      <c r="C204" s="267">
        <v>4</v>
      </c>
      <c r="D204" s="267">
        <v>1</v>
      </c>
      <c r="E204" s="267"/>
      <c r="F204" s="268" t="s">
        <v>1119</v>
      </c>
      <c r="G204" s="204">
        <v>0</v>
      </c>
      <c r="H204" s="204">
        <v>0</v>
      </c>
      <c r="I204" s="204">
        <v>0</v>
      </c>
      <c r="J204" s="204">
        <f>SUM(G204:I204)</f>
        <v>0</v>
      </c>
      <c r="K204" s="192">
        <f t="shared" si="15"/>
        <v>0</v>
      </c>
    </row>
    <row r="205" spans="1:11" ht="12" customHeight="1" x14ac:dyDescent="0.2">
      <c r="A205" s="266">
        <v>2</v>
      </c>
      <c r="B205" s="267">
        <v>3</v>
      </c>
      <c r="C205" s="267">
        <v>4</v>
      </c>
      <c r="D205" s="267">
        <v>2</v>
      </c>
      <c r="E205" s="267"/>
      <c r="F205" s="268" t="s">
        <v>1120</v>
      </c>
      <c r="G205" s="204">
        <v>0</v>
      </c>
      <c r="H205" s="204">
        <v>0</v>
      </c>
      <c r="I205" s="204">
        <v>0</v>
      </c>
      <c r="J205" s="204">
        <f>SUM(G205:I205)</f>
        <v>0</v>
      </c>
      <c r="K205" s="192">
        <f t="shared" si="15"/>
        <v>0</v>
      </c>
    </row>
    <row r="206" spans="1:11" ht="12" customHeight="1" x14ac:dyDescent="0.2">
      <c r="A206" s="260">
        <v>2</v>
      </c>
      <c r="B206" s="217">
        <v>3</v>
      </c>
      <c r="C206" s="217">
        <v>5</v>
      </c>
      <c r="D206" s="217"/>
      <c r="E206" s="271"/>
      <c r="F206" s="261" t="s">
        <v>1121</v>
      </c>
      <c r="G206" s="233">
        <f>+G207+G208+G209+G210+G211</f>
        <v>0</v>
      </c>
      <c r="H206" s="233">
        <f>+H207+H208+H209+H210+H211</f>
        <v>0</v>
      </c>
      <c r="I206" s="233">
        <f>+I207+I208+I209+I210+I211</f>
        <v>0</v>
      </c>
      <c r="J206" s="233">
        <f>+J207+J208+J209+J210+J211</f>
        <v>0</v>
      </c>
      <c r="K206" s="220">
        <f>+K207+K208+K209+K210+K211</f>
        <v>0</v>
      </c>
    </row>
    <row r="207" spans="1:11" ht="12" customHeight="1" x14ac:dyDescent="0.2">
      <c r="A207" s="266">
        <v>2</v>
      </c>
      <c r="B207" s="267">
        <v>3</v>
      </c>
      <c r="C207" s="267">
        <v>5</v>
      </c>
      <c r="D207" s="267">
        <v>1</v>
      </c>
      <c r="E207" s="267"/>
      <c r="F207" s="268" t="s">
        <v>1122</v>
      </c>
      <c r="G207" s="204">
        <v>0</v>
      </c>
      <c r="H207" s="204">
        <v>0</v>
      </c>
      <c r="I207" s="204">
        <v>0</v>
      </c>
      <c r="J207" s="204">
        <f>SUM(G207:I207)</f>
        <v>0</v>
      </c>
      <c r="K207" s="192">
        <f t="shared" si="15"/>
        <v>0</v>
      </c>
    </row>
    <row r="208" spans="1:11" ht="12" customHeight="1" x14ac:dyDescent="0.2">
      <c r="A208" s="266">
        <v>2</v>
      </c>
      <c r="B208" s="267">
        <v>3</v>
      </c>
      <c r="C208" s="267">
        <v>5</v>
      </c>
      <c r="D208" s="267">
        <v>2</v>
      </c>
      <c r="E208" s="267"/>
      <c r="F208" s="268" t="s">
        <v>1123</v>
      </c>
      <c r="G208" s="204">
        <v>0</v>
      </c>
      <c r="H208" s="204">
        <v>0</v>
      </c>
      <c r="I208" s="204">
        <v>0</v>
      </c>
      <c r="J208" s="204">
        <f>SUM(G208:I208)</f>
        <v>0</v>
      </c>
      <c r="K208" s="192">
        <f t="shared" si="15"/>
        <v>0</v>
      </c>
    </row>
    <row r="209" spans="1:11" ht="12" customHeight="1" x14ac:dyDescent="0.2">
      <c r="A209" s="266">
        <v>2</v>
      </c>
      <c r="B209" s="267">
        <v>3</v>
      </c>
      <c r="C209" s="267">
        <v>5</v>
      </c>
      <c r="D209" s="267">
        <v>3</v>
      </c>
      <c r="E209" s="267"/>
      <c r="F209" s="268" t="s">
        <v>1124</v>
      </c>
      <c r="G209" s="204">
        <v>0</v>
      </c>
      <c r="H209" s="204">
        <v>0</v>
      </c>
      <c r="I209" s="204">
        <v>0</v>
      </c>
      <c r="J209" s="204">
        <f>SUM(G209:I209)</f>
        <v>0</v>
      </c>
      <c r="K209" s="192">
        <f t="shared" si="15"/>
        <v>0</v>
      </c>
    </row>
    <row r="210" spans="1:11" ht="12" customHeight="1" x14ac:dyDescent="0.2">
      <c r="A210" s="266">
        <v>2</v>
      </c>
      <c r="B210" s="267">
        <v>3</v>
      </c>
      <c r="C210" s="267">
        <v>5</v>
      </c>
      <c r="D210" s="267">
        <v>4</v>
      </c>
      <c r="E210" s="267"/>
      <c r="F210" s="268" t="s">
        <v>1125</v>
      </c>
      <c r="G210" s="204">
        <v>0</v>
      </c>
      <c r="H210" s="204">
        <v>0</v>
      </c>
      <c r="I210" s="204">
        <v>0</v>
      </c>
      <c r="J210" s="204">
        <f>SUM(G210:I210)</f>
        <v>0</v>
      </c>
      <c r="K210" s="192">
        <f t="shared" si="15"/>
        <v>0</v>
      </c>
    </row>
    <row r="211" spans="1:11" ht="12" customHeight="1" x14ac:dyDescent="0.2">
      <c r="A211" s="266">
        <v>2</v>
      </c>
      <c r="B211" s="267">
        <v>3</v>
      </c>
      <c r="C211" s="267">
        <v>5</v>
      </c>
      <c r="D211" s="267">
        <v>5</v>
      </c>
      <c r="E211" s="267"/>
      <c r="F211" s="268" t="s">
        <v>1126</v>
      </c>
      <c r="G211" s="204">
        <v>0</v>
      </c>
      <c r="H211" s="204">
        <v>0</v>
      </c>
      <c r="I211" s="204">
        <v>0</v>
      </c>
      <c r="J211" s="204">
        <f>SUM(G211:I211)</f>
        <v>0</v>
      </c>
      <c r="K211" s="192">
        <f t="shared" si="15"/>
        <v>0</v>
      </c>
    </row>
    <row r="212" spans="1:11" ht="12" customHeight="1" x14ac:dyDescent="0.2">
      <c r="A212" s="260">
        <v>2</v>
      </c>
      <c r="B212" s="217">
        <v>3</v>
      </c>
      <c r="C212" s="217">
        <v>6</v>
      </c>
      <c r="D212" s="217"/>
      <c r="E212" s="217"/>
      <c r="F212" s="261" t="s">
        <v>1127</v>
      </c>
      <c r="G212" s="233">
        <f>+G213+G219+G223+G230+G238</f>
        <v>0</v>
      </c>
      <c r="H212" s="233">
        <f>+H213+H219+H223+H230+H238</f>
        <v>0</v>
      </c>
      <c r="I212" s="233">
        <f>+I213+I219+I223+I230+I238</f>
        <v>0</v>
      </c>
      <c r="J212" s="233">
        <f>+J213+J219+J223+J230+J238</f>
        <v>0</v>
      </c>
      <c r="K212" s="220">
        <f>+K213+K219+K223+K230+K238</f>
        <v>0</v>
      </c>
    </row>
    <row r="213" spans="1:11" ht="12" customHeight="1" x14ac:dyDescent="0.2">
      <c r="A213" s="262">
        <v>2</v>
      </c>
      <c r="B213" s="263">
        <v>3</v>
      </c>
      <c r="C213" s="263">
        <v>6</v>
      </c>
      <c r="D213" s="263">
        <v>1</v>
      </c>
      <c r="E213" s="263"/>
      <c r="F213" s="265" t="s">
        <v>1128</v>
      </c>
      <c r="G213" s="196">
        <f>SUM(G214:G218)</f>
        <v>0</v>
      </c>
      <c r="H213" s="196">
        <f>SUM(H214:H218)</f>
        <v>0</v>
      </c>
      <c r="I213" s="196">
        <f>SUM(I214:I218)</f>
        <v>0</v>
      </c>
      <c r="J213" s="196">
        <f>SUM(J214:J218)</f>
        <v>0</v>
      </c>
      <c r="K213" s="197">
        <f>SUM(K214:K218)</f>
        <v>0</v>
      </c>
    </row>
    <row r="214" spans="1:11" ht="12" customHeight="1" x14ac:dyDescent="0.2">
      <c r="A214" s="266">
        <v>2</v>
      </c>
      <c r="B214" s="267">
        <v>3</v>
      </c>
      <c r="C214" s="267">
        <v>6</v>
      </c>
      <c r="D214" s="267">
        <v>1</v>
      </c>
      <c r="E214" s="201">
        <v>1</v>
      </c>
      <c r="F214" s="268" t="s">
        <v>1129</v>
      </c>
      <c r="G214" s="204">
        <v>0</v>
      </c>
      <c r="H214" s="204">
        <v>0</v>
      </c>
      <c r="I214" s="204">
        <v>0</v>
      </c>
      <c r="J214" s="204">
        <f>SUM(G214:I214)</f>
        <v>0</v>
      </c>
      <c r="K214" s="192">
        <f>J214/$J$365*100</f>
        <v>0</v>
      </c>
    </row>
    <row r="215" spans="1:11" ht="12" customHeight="1" x14ac:dyDescent="0.2">
      <c r="A215" s="266">
        <v>2</v>
      </c>
      <c r="B215" s="267">
        <v>3</v>
      </c>
      <c r="C215" s="267">
        <v>6</v>
      </c>
      <c r="D215" s="267">
        <v>1</v>
      </c>
      <c r="E215" s="201">
        <v>2</v>
      </c>
      <c r="F215" s="268" t="s">
        <v>1130</v>
      </c>
      <c r="G215" s="204">
        <v>0</v>
      </c>
      <c r="H215" s="204">
        <v>0</v>
      </c>
      <c r="I215" s="204">
        <v>0</v>
      </c>
      <c r="J215" s="204">
        <f>SUM(G215:I215)</f>
        <v>0</v>
      </c>
      <c r="K215" s="192">
        <f>J215/$J$365*100</f>
        <v>0</v>
      </c>
    </row>
    <row r="216" spans="1:11" ht="12" customHeight="1" x14ac:dyDescent="0.2">
      <c r="A216" s="266">
        <v>2</v>
      </c>
      <c r="B216" s="267">
        <v>3</v>
      </c>
      <c r="C216" s="267">
        <v>6</v>
      </c>
      <c r="D216" s="267">
        <v>1</v>
      </c>
      <c r="E216" s="201">
        <v>3</v>
      </c>
      <c r="F216" s="268" t="s">
        <v>1131</v>
      </c>
      <c r="G216" s="204">
        <v>0</v>
      </c>
      <c r="H216" s="204">
        <v>0</v>
      </c>
      <c r="I216" s="204">
        <v>0</v>
      </c>
      <c r="J216" s="204">
        <f>SUM(G216:I216)</f>
        <v>0</v>
      </c>
      <c r="K216" s="192">
        <f>J216/$J$365*100</f>
        <v>0</v>
      </c>
    </row>
    <row r="217" spans="1:11" ht="12" customHeight="1" x14ac:dyDescent="0.2">
      <c r="A217" s="266">
        <v>2</v>
      </c>
      <c r="B217" s="267">
        <v>3</v>
      </c>
      <c r="C217" s="267">
        <v>6</v>
      </c>
      <c r="D217" s="267">
        <v>1</v>
      </c>
      <c r="E217" s="201">
        <v>4</v>
      </c>
      <c r="F217" s="268" t="s">
        <v>1132</v>
      </c>
      <c r="G217" s="204">
        <v>0</v>
      </c>
      <c r="H217" s="204">
        <v>0</v>
      </c>
      <c r="I217" s="204">
        <v>0</v>
      </c>
      <c r="J217" s="204">
        <f>SUM(G217:I217)</f>
        <v>0</v>
      </c>
      <c r="K217" s="192">
        <f>J217/$J$365*100</f>
        <v>0</v>
      </c>
    </row>
    <row r="218" spans="1:11" ht="12" customHeight="1" x14ac:dyDescent="0.2">
      <c r="A218" s="266">
        <v>2</v>
      </c>
      <c r="B218" s="267">
        <v>3</v>
      </c>
      <c r="C218" s="267">
        <v>6</v>
      </c>
      <c r="D218" s="267">
        <v>1</v>
      </c>
      <c r="E218" s="201">
        <v>5</v>
      </c>
      <c r="F218" s="268" t="s">
        <v>1133</v>
      </c>
      <c r="G218" s="204">
        <v>0</v>
      </c>
      <c r="H218" s="204">
        <v>0</v>
      </c>
      <c r="I218" s="204">
        <v>0</v>
      </c>
      <c r="J218" s="204">
        <f>SUM(G218:I218)</f>
        <v>0</v>
      </c>
      <c r="K218" s="192">
        <f>J218/$J$365*100</f>
        <v>0</v>
      </c>
    </row>
    <row r="219" spans="1:11" ht="12" customHeight="1" x14ac:dyDescent="0.2">
      <c r="A219" s="262">
        <v>2</v>
      </c>
      <c r="B219" s="263">
        <v>3</v>
      </c>
      <c r="C219" s="263">
        <v>6</v>
      </c>
      <c r="D219" s="263">
        <v>2</v>
      </c>
      <c r="E219" s="263"/>
      <c r="F219" s="265" t="s">
        <v>1134</v>
      </c>
      <c r="G219" s="196">
        <f>SUM(G220:G222)</f>
        <v>0</v>
      </c>
      <c r="H219" s="196">
        <f>SUM(H220:H222)</f>
        <v>0</v>
      </c>
      <c r="I219" s="196">
        <f>SUM(I220:I222)</f>
        <v>0</v>
      </c>
      <c r="J219" s="196">
        <f>SUM(J220:J222)</f>
        <v>0</v>
      </c>
      <c r="K219" s="197">
        <f>SUM(K220:K222)</f>
        <v>0</v>
      </c>
    </row>
    <row r="220" spans="1:11" ht="12" customHeight="1" x14ac:dyDescent="0.2">
      <c r="A220" s="266">
        <v>2</v>
      </c>
      <c r="B220" s="267">
        <v>3</v>
      </c>
      <c r="C220" s="267">
        <v>6</v>
      </c>
      <c r="D220" s="267">
        <v>2</v>
      </c>
      <c r="E220" s="201">
        <v>1</v>
      </c>
      <c r="F220" s="268" t="s">
        <v>1135</v>
      </c>
      <c r="G220" s="204">
        <v>0</v>
      </c>
      <c r="H220" s="204">
        <v>0</v>
      </c>
      <c r="I220" s="204">
        <v>0</v>
      </c>
      <c r="J220" s="204">
        <f>SUM(G220:I220)</f>
        <v>0</v>
      </c>
      <c r="K220" s="192">
        <f>J220/$J$365*100</f>
        <v>0</v>
      </c>
    </row>
    <row r="221" spans="1:11" ht="12" customHeight="1" x14ac:dyDescent="0.2">
      <c r="A221" s="266">
        <v>2</v>
      </c>
      <c r="B221" s="267">
        <v>3</v>
      </c>
      <c r="C221" s="267">
        <v>6</v>
      </c>
      <c r="D221" s="267">
        <v>2</v>
      </c>
      <c r="E221" s="201">
        <v>2</v>
      </c>
      <c r="F221" s="268" t="s">
        <v>1136</v>
      </c>
      <c r="G221" s="204">
        <v>0</v>
      </c>
      <c r="H221" s="204">
        <v>0</v>
      </c>
      <c r="I221" s="204">
        <v>0</v>
      </c>
      <c r="J221" s="204">
        <f>SUM(G221:I221)</f>
        <v>0</v>
      </c>
      <c r="K221" s="192">
        <f>J221/$J$365*100</f>
        <v>0</v>
      </c>
    </row>
    <row r="222" spans="1:11" ht="12" customHeight="1" x14ac:dyDescent="0.2">
      <c r="A222" s="266">
        <v>2</v>
      </c>
      <c r="B222" s="267">
        <v>3</v>
      </c>
      <c r="C222" s="267">
        <v>6</v>
      </c>
      <c r="D222" s="267">
        <v>2</v>
      </c>
      <c r="E222" s="201">
        <v>3</v>
      </c>
      <c r="F222" s="268" t="s">
        <v>1137</v>
      </c>
      <c r="G222" s="204">
        <v>0</v>
      </c>
      <c r="H222" s="204">
        <v>0</v>
      </c>
      <c r="I222" s="204">
        <v>0</v>
      </c>
      <c r="J222" s="204">
        <f>SUM(G222:I222)</f>
        <v>0</v>
      </c>
      <c r="K222" s="192">
        <f>J222/$J$365*100</f>
        <v>0</v>
      </c>
    </row>
    <row r="223" spans="1:11" ht="12" customHeight="1" x14ac:dyDescent="0.2">
      <c r="A223" s="262">
        <v>2</v>
      </c>
      <c r="B223" s="263">
        <v>3</v>
      </c>
      <c r="C223" s="263">
        <v>6</v>
      </c>
      <c r="D223" s="263">
        <v>3</v>
      </c>
      <c r="E223" s="263"/>
      <c r="F223" s="265" t="s">
        <v>1138</v>
      </c>
      <c r="G223" s="196">
        <f>SUM(G224:G229)</f>
        <v>0</v>
      </c>
      <c r="H223" s="196">
        <f>SUM(H224:H229)</f>
        <v>0</v>
      </c>
      <c r="I223" s="196">
        <f>SUM(I224:I229)</f>
        <v>0</v>
      </c>
      <c r="J223" s="196">
        <f>SUM(J224:J229)</f>
        <v>0</v>
      </c>
      <c r="K223" s="197">
        <f>SUM(K224:K229)</f>
        <v>0</v>
      </c>
    </row>
    <row r="224" spans="1:11" ht="12" customHeight="1" x14ac:dyDescent="0.2">
      <c r="A224" s="266">
        <v>2</v>
      </c>
      <c r="B224" s="267">
        <v>3</v>
      </c>
      <c r="C224" s="267">
        <v>6</v>
      </c>
      <c r="D224" s="267">
        <v>3</v>
      </c>
      <c r="E224" s="201">
        <v>1</v>
      </c>
      <c r="F224" s="268" t="s">
        <v>1139</v>
      </c>
      <c r="G224" s="204">
        <v>0</v>
      </c>
      <c r="H224" s="204">
        <v>0</v>
      </c>
      <c r="I224" s="204">
        <v>0</v>
      </c>
      <c r="J224" s="204">
        <f t="shared" ref="J224:J229" si="17">SUM(G224:I224)</f>
        <v>0</v>
      </c>
      <c r="K224" s="192">
        <f t="shared" ref="K224:K229" si="18">J224/$J$365*100</f>
        <v>0</v>
      </c>
    </row>
    <row r="225" spans="1:16" s="153" customFormat="1" ht="12" customHeight="1" x14ac:dyDescent="0.2">
      <c r="A225" s="266">
        <v>2</v>
      </c>
      <c r="B225" s="267">
        <v>3</v>
      </c>
      <c r="C225" s="267">
        <v>6</v>
      </c>
      <c r="D225" s="267">
        <v>3</v>
      </c>
      <c r="E225" s="201">
        <v>2</v>
      </c>
      <c r="F225" s="268" t="s">
        <v>1140</v>
      </c>
      <c r="G225" s="204">
        <v>0</v>
      </c>
      <c r="H225" s="204">
        <v>0</v>
      </c>
      <c r="I225" s="204">
        <v>0</v>
      </c>
      <c r="J225" s="204">
        <f t="shared" si="17"/>
        <v>0</v>
      </c>
      <c r="K225" s="192">
        <f t="shared" si="18"/>
        <v>0</v>
      </c>
      <c r="M225" s="154"/>
      <c r="N225" s="155"/>
      <c r="O225" s="154"/>
      <c r="P225" s="337"/>
    </row>
    <row r="226" spans="1:16" s="153" customFormat="1" ht="12" customHeight="1" x14ac:dyDescent="0.2">
      <c r="A226" s="266">
        <v>2</v>
      </c>
      <c r="B226" s="267">
        <v>3</v>
      </c>
      <c r="C226" s="267">
        <v>6</v>
      </c>
      <c r="D226" s="267">
        <v>3</v>
      </c>
      <c r="E226" s="201">
        <v>3</v>
      </c>
      <c r="F226" s="268" t="s">
        <v>1141</v>
      </c>
      <c r="G226" s="204">
        <v>0</v>
      </c>
      <c r="H226" s="204">
        <v>0</v>
      </c>
      <c r="I226" s="204">
        <v>0</v>
      </c>
      <c r="J226" s="204">
        <f t="shared" si="17"/>
        <v>0</v>
      </c>
      <c r="K226" s="192">
        <f t="shared" si="18"/>
        <v>0</v>
      </c>
      <c r="M226" s="154"/>
      <c r="N226" s="155"/>
      <c r="O226" s="154"/>
      <c r="P226" s="337"/>
    </row>
    <row r="227" spans="1:16" s="153" customFormat="1" ht="12" customHeight="1" x14ac:dyDescent="0.2">
      <c r="A227" s="266">
        <v>2</v>
      </c>
      <c r="B227" s="267">
        <v>3</v>
      </c>
      <c r="C227" s="267">
        <v>6</v>
      </c>
      <c r="D227" s="267">
        <v>3</v>
      </c>
      <c r="E227" s="201">
        <v>4</v>
      </c>
      <c r="F227" s="273" t="s">
        <v>1142</v>
      </c>
      <c r="G227" s="204">
        <v>0</v>
      </c>
      <c r="H227" s="204">
        <v>0</v>
      </c>
      <c r="I227" s="204">
        <v>0</v>
      </c>
      <c r="J227" s="204">
        <f t="shared" si="17"/>
        <v>0</v>
      </c>
      <c r="K227" s="192">
        <f t="shared" si="18"/>
        <v>0</v>
      </c>
      <c r="M227" s="154"/>
      <c r="N227" s="155"/>
      <c r="O227" s="154"/>
      <c r="P227" s="337"/>
    </row>
    <row r="228" spans="1:16" s="153" customFormat="1" ht="12" customHeight="1" x14ac:dyDescent="0.2">
      <c r="A228" s="266">
        <v>2</v>
      </c>
      <c r="B228" s="267">
        <v>3</v>
      </c>
      <c r="C228" s="267">
        <v>6</v>
      </c>
      <c r="D228" s="267">
        <v>3</v>
      </c>
      <c r="E228" s="201">
        <v>5</v>
      </c>
      <c r="F228" s="268" t="s">
        <v>1143</v>
      </c>
      <c r="G228" s="204">
        <v>0</v>
      </c>
      <c r="H228" s="204">
        <v>0</v>
      </c>
      <c r="I228" s="204">
        <v>0</v>
      </c>
      <c r="J228" s="204">
        <f t="shared" si="17"/>
        <v>0</v>
      </c>
      <c r="K228" s="192">
        <f t="shared" si="18"/>
        <v>0</v>
      </c>
      <c r="M228" s="154"/>
      <c r="N228" s="155"/>
      <c r="O228" s="154"/>
      <c r="P228" s="337"/>
    </row>
    <row r="229" spans="1:16" s="153" customFormat="1" ht="12" customHeight="1" x14ac:dyDescent="0.2">
      <c r="A229" s="266">
        <v>2</v>
      </c>
      <c r="B229" s="267">
        <v>3</v>
      </c>
      <c r="C229" s="267">
        <v>6</v>
      </c>
      <c r="D229" s="267">
        <v>3</v>
      </c>
      <c r="E229" s="201">
        <v>6</v>
      </c>
      <c r="F229" s="268" t="s">
        <v>1144</v>
      </c>
      <c r="G229" s="204">
        <v>0</v>
      </c>
      <c r="H229" s="204">
        <v>0</v>
      </c>
      <c r="I229" s="204">
        <v>0</v>
      </c>
      <c r="J229" s="204">
        <f t="shared" si="17"/>
        <v>0</v>
      </c>
      <c r="K229" s="192">
        <f t="shared" si="18"/>
        <v>0</v>
      </c>
      <c r="M229" s="154"/>
      <c r="N229" s="155"/>
      <c r="O229" s="154"/>
      <c r="P229" s="337"/>
    </row>
    <row r="230" spans="1:16" s="153" customFormat="1" ht="12" customHeight="1" x14ac:dyDescent="0.2">
      <c r="A230" s="262">
        <v>2</v>
      </c>
      <c r="B230" s="263">
        <v>3</v>
      </c>
      <c r="C230" s="263">
        <v>6</v>
      </c>
      <c r="D230" s="263">
        <v>4</v>
      </c>
      <c r="E230" s="263"/>
      <c r="F230" s="265" t="s">
        <v>1145</v>
      </c>
      <c r="G230" s="196">
        <f>SUM(G231:G237)</f>
        <v>0</v>
      </c>
      <c r="H230" s="196">
        <f>SUM(H231:H237)</f>
        <v>0</v>
      </c>
      <c r="I230" s="196">
        <f>SUM(I231:I237)</f>
        <v>0</v>
      </c>
      <c r="J230" s="196">
        <f>SUM(J231:J237)</f>
        <v>0</v>
      </c>
      <c r="K230" s="197">
        <f>SUM(K231:K237)</f>
        <v>0</v>
      </c>
      <c r="M230" s="154"/>
      <c r="N230" s="155"/>
      <c r="P230" s="337"/>
    </row>
    <row r="231" spans="1:16" s="153" customFormat="1" ht="12" customHeight="1" x14ac:dyDescent="0.2">
      <c r="A231" s="266">
        <v>2</v>
      </c>
      <c r="B231" s="267">
        <v>3</v>
      </c>
      <c r="C231" s="267">
        <v>6</v>
      </c>
      <c r="D231" s="267">
        <v>4</v>
      </c>
      <c r="E231" s="201">
        <v>1</v>
      </c>
      <c r="F231" s="268" t="s">
        <v>1146</v>
      </c>
      <c r="G231" s="204">
        <v>0</v>
      </c>
      <c r="H231" s="204">
        <v>0</v>
      </c>
      <c r="I231" s="204">
        <v>0</v>
      </c>
      <c r="J231" s="204">
        <f t="shared" ref="J231:J238" si="19">SUM(G231:I231)</f>
        <v>0</v>
      </c>
      <c r="K231" s="192">
        <f t="shared" ref="K231:K238" si="20">J231/$J$365*100</f>
        <v>0</v>
      </c>
      <c r="M231" s="154"/>
      <c r="N231" s="155"/>
      <c r="P231" s="337"/>
    </row>
    <row r="232" spans="1:16" s="153" customFormat="1" ht="12" customHeight="1" x14ac:dyDescent="0.2">
      <c r="A232" s="266">
        <v>2</v>
      </c>
      <c r="B232" s="267">
        <v>3</v>
      </c>
      <c r="C232" s="267">
        <v>6</v>
      </c>
      <c r="D232" s="267">
        <v>4</v>
      </c>
      <c r="E232" s="201">
        <v>2</v>
      </c>
      <c r="F232" s="268" t="s">
        <v>1147</v>
      </c>
      <c r="G232" s="204">
        <v>0</v>
      </c>
      <c r="H232" s="204">
        <v>0</v>
      </c>
      <c r="I232" s="204">
        <v>0</v>
      </c>
      <c r="J232" s="204">
        <f t="shared" si="19"/>
        <v>0</v>
      </c>
      <c r="K232" s="192">
        <f t="shared" si="20"/>
        <v>0</v>
      </c>
      <c r="M232" s="154"/>
      <c r="N232" s="155"/>
      <c r="P232" s="337"/>
    </row>
    <row r="233" spans="1:16" s="153" customFormat="1" ht="12" customHeight="1" x14ac:dyDescent="0.2">
      <c r="A233" s="266">
        <v>2</v>
      </c>
      <c r="B233" s="267">
        <v>3</v>
      </c>
      <c r="C233" s="267">
        <v>6</v>
      </c>
      <c r="D233" s="267">
        <v>4</v>
      </c>
      <c r="E233" s="201">
        <v>3</v>
      </c>
      <c r="F233" s="268" t="s">
        <v>1148</v>
      </c>
      <c r="G233" s="204">
        <v>0</v>
      </c>
      <c r="H233" s="204">
        <v>0</v>
      </c>
      <c r="I233" s="204">
        <v>0</v>
      </c>
      <c r="J233" s="204">
        <f t="shared" si="19"/>
        <v>0</v>
      </c>
      <c r="K233" s="192">
        <f t="shared" si="20"/>
        <v>0</v>
      </c>
      <c r="M233" s="154"/>
      <c r="N233" s="155"/>
      <c r="P233" s="337"/>
    </row>
    <row r="234" spans="1:16" s="153" customFormat="1" ht="12" customHeight="1" x14ac:dyDescent="0.2">
      <c r="A234" s="266">
        <v>2</v>
      </c>
      <c r="B234" s="267">
        <v>3</v>
      </c>
      <c r="C234" s="267">
        <v>6</v>
      </c>
      <c r="D234" s="267">
        <v>4</v>
      </c>
      <c r="E234" s="201">
        <v>4</v>
      </c>
      <c r="F234" s="268" t="s">
        <v>1149</v>
      </c>
      <c r="G234" s="204">
        <v>0</v>
      </c>
      <c r="H234" s="204">
        <v>0</v>
      </c>
      <c r="I234" s="204">
        <v>0</v>
      </c>
      <c r="J234" s="204">
        <f t="shared" si="19"/>
        <v>0</v>
      </c>
      <c r="K234" s="192">
        <f t="shared" si="20"/>
        <v>0</v>
      </c>
      <c r="M234" s="154"/>
      <c r="N234" s="155"/>
      <c r="P234" s="337"/>
    </row>
    <row r="235" spans="1:16" s="153" customFormat="1" ht="12" customHeight="1" x14ac:dyDescent="0.2">
      <c r="A235" s="266">
        <v>2</v>
      </c>
      <c r="B235" s="267">
        <v>3</v>
      </c>
      <c r="C235" s="267">
        <v>6</v>
      </c>
      <c r="D235" s="267">
        <v>4</v>
      </c>
      <c r="E235" s="201">
        <v>5</v>
      </c>
      <c r="F235" s="268" t="s">
        <v>1150</v>
      </c>
      <c r="G235" s="204">
        <v>0</v>
      </c>
      <c r="H235" s="204">
        <v>0</v>
      </c>
      <c r="I235" s="204">
        <v>0</v>
      </c>
      <c r="J235" s="204">
        <f t="shared" si="19"/>
        <v>0</v>
      </c>
      <c r="K235" s="192">
        <f t="shared" si="20"/>
        <v>0</v>
      </c>
      <c r="M235" s="154"/>
      <c r="N235" s="155"/>
      <c r="P235" s="337"/>
    </row>
    <row r="236" spans="1:16" s="153" customFormat="1" ht="12" customHeight="1" x14ac:dyDescent="0.2">
      <c r="A236" s="266">
        <v>2</v>
      </c>
      <c r="B236" s="267">
        <v>3</v>
      </c>
      <c r="C236" s="267">
        <v>6</v>
      </c>
      <c r="D236" s="267">
        <v>4</v>
      </c>
      <c r="E236" s="201">
        <v>6</v>
      </c>
      <c r="F236" s="268" t="s">
        <v>1151</v>
      </c>
      <c r="G236" s="204">
        <v>0</v>
      </c>
      <c r="H236" s="204">
        <v>0</v>
      </c>
      <c r="I236" s="204">
        <v>0</v>
      </c>
      <c r="J236" s="204">
        <f t="shared" si="19"/>
        <v>0</v>
      </c>
      <c r="K236" s="192">
        <f t="shared" si="20"/>
        <v>0</v>
      </c>
      <c r="M236" s="154"/>
      <c r="N236" s="155"/>
      <c r="P236" s="337"/>
    </row>
    <row r="237" spans="1:16" s="153" customFormat="1" ht="12" customHeight="1" x14ac:dyDescent="0.2">
      <c r="A237" s="266">
        <v>2</v>
      </c>
      <c r="B237" s="267">
        <v>3</v>
      </c>
      <c r="C237" s="267">
        <v>6</v>
      </c>
      <c r="D237" s="267">
        <v>4</v>
      </c>
      <c r="E237" s="274">
        <v>7</v>
      </c>
      <c r="F237" s="268" t="s">
        <v>1152</v>
      </c>
      <c r="G237" s="204">
        <v>0</v>
      </c>
      <c r="H237" s="204">
        <v>0</v>
      </c>
      <c r="I237" s="204">
        <v>0</v>
      </c>
      <c r="J237" s="204">
        <f t="shared" si="19"/>
        <v>0</v>
      </c>
      <c r="K237" s="192">
        <f t="shared" si="20"/>
        <v>0</v>
      </c>
      <c r="M237" s="154"/>
      <c r="N237" s="155"/>
      <c r="P237" s="337"/>
    </row>
    <row r="238" spans="1:16" s="153" customFormat="1" ht="12" customHeight="1" x14ac:dyDescent="0.2">
      <c r="A238" s="266">
        <v>2</v>
      </c>
      <c r="B238" s="267">
        <v>3</v>
      </c>
      <c r="C238" s="267">
        <v>6</v>
      </c>
      <c r="D238" s="267">
        <v>9</v>
      </c>
      <c r="E238" s="267"/>
      <c r="F238" s="268" t="s">
        <v>1153</v>
      </c>
      <c r="G238" s="272">
        <v>0</v>
      </c>
      <c r="H238" s="272">
        <v>0</v>
      </c>
      <c r="I238" s="272">
        <v>0</v>
      </c>
      <c r="J238" s="204">
        <f t="shared" si="19"/>
        <v>0</v>
      </c>
      <c r="K238" s="192">
        <f t="shared" si="20"/>
        <v>0</v>
      </c>
      <c r="M238" s="154"/>
      <c r="N238" s="155"/>
      <c r="P238" s="337"/>
    </row>
    <row r="239" spans="1:16" s="153" customFormat="1" ht="12" customHeight="1" x14ac:dyDescent="0.2">
      <c r="A239" s="216">
        <v>2</v>
      </c>
      <c r="B239" s="217">
        <v>3</v>
      </c>
      <c r="C239" s="217">
        <v>7</v>
      </c>
      <c r="D239" s="217"/>
      <c r="E239" s="217"/>
      <c r="F239" s="275" t="s">
        <v>1154</v>
      </c>
      <c r="G239" s="219">
        <f>G240+G248</f>
        <v>1005000</v>
      </c>
      <c r="H239" s="219">
        <f>H240+H248</f>
        <v>0</v>
      </c>
      <c r="I239" s="219">
        <f>I240+I248</f>
        <v>0</v>
      </c>
      <c r="J239" s="219">
        <f>J240+J248</f>
        <v>1005000</v>
      </c>
      <c r="K239" s="276">
        <f>K240+K248</f>
        <v>0.96634615384615385</v>
      </c>
      <c r="M239" s="154"/>
      <c r="N239" s="155"/>
      <c r="O239" s="154"/>
      <c r="P239" s="337"/>
    </row>
    <row r="240" spans="1:16" s="153" customFormat="1" ht="12" customHeight="1" x14ac:dyDescent="0.2">
      <c r="A240" s="262">
        <v>2</v>
      </c>
      <c r="B240" s="263">
        <v>3</v>
      </c>
      <c r="C240" s="263">
        <v>7</v>
      </c>
      <c r="D240" s="263">
        <v>1</v>
      </c>
      <c r="E240" s="263"/>
      <c r="F240" s="265" t="s">
        <v>1155</v>
      </c>
      <c r="G240" s="277">
        <f>SUM(G241:G247)</f>
        <v>1000000</v>
      </c>
      <c r="H240" s="277">
        <f>SUM(H241:H247)</f>
        <v>0</v>
      </c>
      <c r="I240" s="277">
        <f>SUM(I241:I247)</f>
        <v>0</v>
      </c>
      <c r="J240" s="277">
        <f>SUM(J241:J247)</f>
        <v>1000000</v>
      </c>
      <c r="K240" s="278">
        <f>SUM(K241:K247)</f>
        <v>0.96153846153846156</v>
      </c>
      <c r="M240" s="154"/>
      <c r="N240" s="155"/>
      <c r="O240" s="154"/>
      <c r="P240" s="337"/>
    </row>
    <row r="241" spans="1:11" ht="12" customHeight="1" x14ac:dyDescent="0.2">
      <c r="A241" s="266">
        <v>2</v>
      </c>
      <c r="B241" s="267">
        <v>3</v>
      </c>
      <c r="C241" s="267">
        <v>7</v>
      </c>
      <c r="D241" s="267">
        <v>1</v>
      </c>
      <c r="E241" s="201">
        <v>1</v>
      </c>
      <c r="F241" s="268" t="s">
        <v>1156</v>
      </c>
      <c r="G241" s="204">
        <v>1000000</v>
      </c>
      <c r="H241" s="204">
        <v>0</v>
      </c>
      <c r="I241" s="204">
        <v>0</v>
      </c>
      <c r="J241" s="204">
        <f t="shared" ref="J241:J247" si="21">SUM(G241:I241)</f>
        <v>1000000</v>
      </c>
      <c r="K241" s="192">
        <f t="shared" ref="K241:K247" si="22">J241/$J$365*100</f>
        <v>0.96153846153846156</v>
      </c>
    </row>
    <row r="242" spans="1:11" ht="12" customHeight="1" x14ac:dyDescent="0.2">
      <c r="A242" s="266">
        <v>2</v>
      </c>
      <c r="B242" s="267">
        <v>3</v>
      </c>
      <c r="C242" s="267">
        <v>7</v>
      </c>
      <c r="D242" s="267">
        <v>1</v>
      </c>
      <c r="E242" s="201">
        <v>2</v>
      </c>
      <c r="F242" s="268" t="s">
        <v>1157</v>
      </c>
      <c r="G242" s="204">
        <v>0</v>
      </c>
      <c r="H242" s="204">
        <v>0</v>
      </c>
      <c r="I242" s="204">
        <v>0</v>
      </c>
      <c r="J242" s="204">
        <f t="shared" si="21"/>
        <v>0</v>
      </c>
      <c r="K242" s="192">
        <f t="shared" si="22"/>
        <v>0</v>
      </c>
    </row>
    <row r="243" spans="1:11" ht="12" customHeight="1" x14ac:dyDescent="0.2">
      <c r="A243" s="266">
        <v>2</v>
      </c>
      <c r="B243" s="267">
        <v>3</v>
      </c>
      <c r="C243" s="267">
        <v>7</v>
      </c>
      <c r="D243" s="267">
        <v>1</v>
      </c>
      <c r="E243" s="201">
        <v>3</v>
      </c>
      <c r="F243" s="268" t="s">
        <v>1158</v>
      </c>
      <c r="G243" s="204">
        <v>0</v>
      </c>
      <c r="H243" s="204">
        <v>0</v>
      </c>
      <c r="I243" s="204">
        <v>0</v>
      </c>
      <c r="J243" s="204">
        <f t="shared" si="21"/>
        <v>0</v>
      </c>
      <c r="K243" s="192">
        <f t="shared" si="22"/>
        <v>0</v>
      </c>
    </row>
    <row r="244" spans="1:11" ht="12" customHeight="1" x14ac:dyDescent="0.2">
      <c r="A244" s="266">
        <v>2</v>
      </c>
      <c r="B244" s="267">
        <v>3</v>
      </c>
      <c r="C244" s="267">
        <v>7</v>
      </c>
      <c r="D244" s="267">
        <v>1</v>
      </c>
      <c r="E244" s="201">
        <v>4</v>
      </c>
      <c r="F244" s="268" t="s">
        <v>1159</v>
      </c>
      <c r="G244" s="204">
        <v>0</v>
      </c>
      <c r="H244" s="204">
        <v>0</v>
      </c>
      <c r="I244" s="204">
        <v>0</v>
      </c>
      <c r="J244" s="204">
        <f t="shared" si="21"/>
        <v>0</v>
      </c>
      <c r="K244" s="192">
        <f t="shared" si="22"/>
        <v>0</v>
      </c>
    </row>
    <row r="245" spans="1:11" ht="12" customHeight="1" x14ac:dyDescent="0.2">
      <c r="A245" s="266">
        <v>2</v>
      </c>
      <c r="B245" s="267">
        <v>3</v>
      </c>
      <c r="C245" s="267">
        <v>7</v>
      </c>
      <c r="D245" s="267">
        <v>1</v>
      </c>
      <c r="E245" s="201">
        <v>5</v>
      </c>
      <c r="F245" s="268" t="s">
        <v>1160</v>
      </c>
      <c r="G245" s="204">
        <v>0</v>
      </c>
      <c r="H245" s="204">
        <v>0</v>
      </c>
      <c r="I245" s="204">
        <v>0</v>
      </c>
      <c r="J245" s="204">
        <f t="shared" si="21"/>
        <v>0</v>
      </c>
      <c r="K245" s="192">
        <f t="shared" si="22"/>
        <v>0</v>
      </c>
    </row>
    <row r="246" spans="1:11" ht="12" customHeight="1" x14ac:dyDescent="0.2">
      <c r="A246" s="266">
        <v>2</v>
      </c>
      <c r="B246" s="267">
        <v>3</v>
      </c>
      <c r="C246" s="267">
        <v>7</v>
      </c>
      <c r="D246" s="267">
        <v>1</v>
      </c>
      <c r="E246" s="201">
        <v>6</v>
      </c>
      <c r="F246" s="268" t="s">
        <v>1161</v>
      </c>
      <c r="G246" s="204">
        <v>0</v>
      </c>
      <c r="H246" s="204">
        <v>0</v>
      </c>
      <c r="I246" s="204">
        <v>0</v>
      </c>
      <c r="J246" s="204">
        <f t="shared" si="21"/>
        <v>0</v>
      </c>
      <c r="K246" s="192">
        <f t="shared" si="22"/>
        <v>0</v>
      </c>
    </row>
    <row r="247" spans="1:11" ht="12" customHeight="1" x14ac:dyDescent="0.2">
      <c r="A247" s="266">
        <v>2</v>
      </c>
      <c r="B247" s="267">
        <v>3</v>
      </c>
      <c r="C247" s="267">
        <v>7</v>
      </c>
      <c r="D247" s="267">
        <v>1</v>
      </c>
      <c r="E247" s="201">
        <v>7</v>
      </c>
      <c r="F247" s="268" t="s">
        <v>1162</v>
      </c>
      <c r="G247" s="204">
        <v>0</v>
      </c>
      <c r="H247" s="204">
        <v>0</v>
      </c>
      <c r="I247" s="204">
        <v>0</v>
      </c>
      <c r="J247" s="204">
        <f t="shared" si="21"/>
        <v>0</v>
      </c>
      <c r="K247" s="192">
        <f t="shared" si="22"/>
        <v>0</v>
      </c>
    </row>
    <row r="248" spans="1:11" ht="12" customHeight="1" x14ac:dyDescent="0.2">
      <c r="A248" s="262">
        <v>2</v>
      </c>
      <c r="B248" s="263">
        <v>3</v>
      </c>
      <c r="C248" s="263">
        <v>7</v>
      </c>
      <c r="D248" s="263">
        <v>2</v>
      </c>
      <c r="E248" s="263"/>
      <c r="F248" s="265" t="s">
        <v>1163</v>
      </c>
      <c r="G248" s="277">
        <f>SUM(G249:G254)</f>
        <v>5000</v>
      </c>
      <c r="H248" s="277">
        <f>SUM(H249:H254)</f>
        <v>0</v>
      </c>
      <c r="I248" s="277">
        <f>SUM(I249:I254)</f>
        <v>0</v>
      </c>
      <c r="J248" s="277">
        <f>SUM(J249:J254)</f>
        <v>5000</v>
      </c>
      <c r="K248" s="278">
        <f>SUM(K249:K254)</f>
        <v>4.807692307692308E-3</v>
      </c>
    </row>
    <row r="249" spans="1:11" ht="12" customHeight="1" x14ac:dyDescent="0.2">
      <c r="A249" s="266">
        <v>2</v>
      </c>
      <c r="B249" s="267">
        <v>3</v>
      </c>
      <c r="C249" s="267">
        <v>7</v>
      </c>
      <c r="D249" s="267">
        <v>2</v>
      </c>
      <c r="E249" s="201">
        <v>1</v>
      </c>
      <c r="F249" s="268" t="s">
        <v>1164</v>
      </c>
      <c r="G249" s="204">
        <v>0</v>
      </c>
      <c r="H249" s="204">
        <v>0</v>
      </c>
      <c r="I249" s="204">
        <v>0</v>
      </c>
      <c r="J249" s="204">
        <f t="shared" ref="J249:J254" si="23">SUM(G249:I249)</f>
        <v>0</v>
      </c>
      <c r="K249" s="192">
        <f t="shared" ref="K249:K254" si="24">J249/$J$365*100</f>
        <v>0</v>
      </c>
    </row>
    <row r="250" spans="1:11" ht="12" customHeight="1" x14ac:dyDescent="0.2">
      <c r="A250" s="266">
        <v>2</v>
      </c>
      <c r="B250" s="267">
        <v>3</v>
      </c>
      <c r="C250" s="267">
        <v>7</v>
      </c>
      <c r="D250" s="267">
        <v>2</v>
      </c>
      <c r="E250" s="201">
        <v>2</v>
      </c>
      <c r="F250" s="268" t="s">
        <v>1165</v>
      </c>
      <c r="G250" s="204">
        <v>0</v>
      </c>
      <c r="H250" s="204">
        <v>0</v>
      </c>
      <c r="I250" s="204">
        <v>0</v>
      </c>
      <c r="J250" s="204">
        <f t="shared" si="23"/>
        <v>0</v>
      </c>
      <c r="K250" s="192">
        <f t="shared" si="24"/>
        <v>0</v>
      </c>
    </row>
    <row r="251" spans="1:11" ht="12" customHeight="1" x14ac:dyDescent="0.2">
      <c r="A251" s="266">
        <v>2</v>
      </c>
      <c r="B251" s="267">
        <v>3</v>
      </c>
      <c r="C251" s="267">
        <v>7</v>
      </c>
      <c r="D251" s="267">
        <v>2</v>
      </c>
      <c r="E251" s="201">
        <v>3</v>
      </c>
      <c r="F251" s="268" t="s">
        <v>1166</v>
      </c>
      <c r="G251" s="204">
        <v>0</v>
      </c>
      <c r="H251" s="204">
        <v>0</v>
      </c>
      <c r="I251" s="204">
        <v>0</v>
      </c>
      <c r="J251" s="204">
        <f t="shared" si="23"/>
        <v>0</v>
      </c>
      <c r="K251" s="192">
        <f t="shared" si="24"/>
        <v>0</v>
      </c>
    </row>
    <row r="252" spans="1:11" ht="12" customHeight="1" x14ac:dyDescent="0.2">
      <c r="A252" s="266">
        <v>2</v>
      </c>
      <c r="B252" s="267">
        <v>3</v>
      </c>
      <c r="C252" s="267">
        <v>7</v>
      </c>
      <c r="D252" s="267">
        <v>2</v>
      </c>
      <c r="E252" s="201">
        <v>4</v>
      </c>
      <c r="F252" s="268" t="s">
        <v>1167</v>
      </c>
      <c r="G252" s="204">
        <v>0</v>
      </c>
      <c r="H252" s="204">
        <v>0</v>
      </c>
      <c r="I252" s="204">
        <v>0</v>
      </c>
      <c r="J252" s="204">
        <f t="shared" si="23"/>
        <v>0</v>
      </c>
      <c r="K252" s="192">
        <f t="shared" si="24"/>
        <v>0</v>
      </c>
    </row>
    <row r="253" spans="1:11" ht="12" customHeight="1" x14ac:dyDescent="0.2">
      <c r="A253" s="266">
        <v>2</v>
      </c>
      <c r="B253" s="267">
        <v>3</v>
      </c>
      <c r="C253" s="267">
        <v>7</v>
      </c>
      <c r="D253" s="267">
        <v>2</v>
      </c>
      <c r="E253" s="201">
        <v>5</v>
      </c>
      <c r="F253" s="268" t="s">
        <v>1168</v>
      </c>
      <c r="G253" s="204">
        <v>0</v>
      </c>
      <c r="H253" s="204">
        <v>0</v>
      </c>
      <c r="I253" s="204">
        <v>0</v>
      </c>
      <c r="J253" s="204">
        <f t="shared" si="23"/>
        <v>0</v>
      </c>
      <c r="K253" s="192">
        <f t="shared" si="24"/>
        <v>0</v>
      </c>
    </row>
    <row r="254" spans="1:11" ht="12" customHeight="1" x14ac:dyDescent="0.2">
      <c r="A254" s="266">
        <v>2</v>
      </c>
      <c r="B254" s="267">
        <v>3</v>
      </c>
      <c r="C254" s="267">
        <v>7</v>
      </c>
      <c r="D254" s="267">
        <v>2</v>
      </c>
      <c r="E254" s="201">
        <v>6</v>
      </c>
      <c r="F254" s="268" t="s">
        <v>1169</v>
      </c>
      <c r="G254" s="204">
        <v>5000</v>
      </c>
      <c r="H254" s="204">
        <v>0</v>
      </c>
      <c r="I254" s="204">
        <v>0</v>
      </c>
      <c r="J254" s="204">
        <f t="shared" si="23"/>
        <v>5000</v>
      </c>
      <c r="K254" s="192">
        <f t="shared" si="24"/>
        <v>4.807692307692308E-3</v>
      </c>
    </row>
    <row r="255" spans="1:11" ht="12" customHeight="1" x14ac:dyDescent="0.2">
      <c r="A255" s="216">
        <v>2</v>
      </c>
      <c r="B255" s="217">
        <v>3</v>
      </c>
      <c r="C255" s="217">
        <v>8</v>
      </c>
      <c r="D255" s="217"/>
      <c r="E255" s="217"/>
      <c r="F255" s="275" t="s">
        <v>1170</v>
      </c>
      <c r="G255" s="219">
        <f>+G256+G257</f>
        <v>0</v>
      </c>
      <c r="H255" s="219">
        <f>+H256+H257</f>
        <v>0</v>
      </c>
      <c r="I255" s="219">
        <f>+I256+I257</f>
        <v>0</v>
      </c>
      <c r="J255" s="219">
        <f>+J256+J257</f>
        <v>0</v>
      </c>
      <c r="K255" s="276">
        <f>+K256+K257</f>
        <v>0</v>
      </c>
    </row>
    <row r="256" spans="1:11" ht="12" customHeight="1" x14ac:dyDescent="0.2">
      <c r="A256" s="279">
        <v>2</v>
      </c>
      <c r="B256" s="267">
        <v>3</v>
      </c>
      <c r="C256" s="267">
        <v>8</v>
      </c>
      <c r="D256" s="267">
        <v>1</v>
      </c>
      <c r="E256" s="267"/>
      <c r="F256" s="268" t="s">
        <v>1171</v>
      </c>
      <c r="G256" s="272">
        <v>0</v>
      </c>
      <c r="H256" s="272">
        <v>0</v>
      </c>
      <c r="I256" s="272">
        <v>0</v>
      </c>
      <c r="J256" s="204">
        <f>SUM(G256:I256)</f>
        <v>0</v>
      </c>
      <c r="K256" s="192">
        <f>J256/$J$365*100</f>
        <v>0</v>
      </c>
    </row>
    <row r="257" spans="1:11" ht="12" customHeight="1" x14ac:dyDescent="0.2">
      <c r="A257" s="279">
        <v>2</v>
      </c>
      <c r="B257" s="267">
        <v>3</v>
      </c>
      <c r="C257" s="267">
        <v>8</v>
      </c>
      <c r="D257" s="267">
        <v>2</v>
      </c>
      <c r="E257" s="267"/>
      <c r="F257" s="273" t="s">
        <v>1172</v>
      </c>
      <c r="G257" s="272">
        <v>0</v>
      </c>
      <c r="H257" s="272">
        <v>0</v>
      </c>
      <c r="I257" s="272">
        <v>0</v>
      </c>
      <c r="J257" s="204">
        <f>SUM(G257:I257)</f>
        <v>0</v>
      </c>
      <c r="K257" s="192">
        <f>J257/$J$365*100</f>
        <v>0</v>
      </c>
    </row>
    <row r="258" spans="1:11" ht="12" customHeight="1" x14ac:dyDescent="0.2">
      <c r="A258" s="216">
        <v>2</v>
      </c>
      <c r="B258" s="217">
        <v>3</v>
      </c>
      <c r="C258" s="217">
        <v>9</v>
      </c>
      <c r="D258" s="217"/>
      <c r="E258" s="217"/>
      <c r="F258" s="261" t="s">
        <v>1173</v>
      </c>
      <c r="G258" s="219">
        <f>+G259+G260+G261+G262+G263+G264+G265+G266+G267</f>
        <v>598515</v>
      </c>
      <c r="H258" s="219">
        <f>+H259+H260+H261+H262+H263+H264+H265+H266+H267</f>
        <v>0</v>
      </c>
      <c r="I258" s="219">
        <f>+I259+I260+I261+I262+I263+I264+I265+I266+I267</f>
        <v>0</v>
      </c>
      <c r="J258" s="219">
        <f>+J259+J260+J261+J262+J263+J264+J265+J266+J267</f>
        <v>598515</v>
      </c>
      <c r="K258" s="276">
        <f>+K259+K260+K261+K262+K263+K264+K265+K266+K267</f>
        <v>0.57549519230769242</v>
      </c>
    </row>
    <row r="259" spans="1:11" ht="12" customHeight="1" x14ac:dyDescent="0.2">
      <c r="A259" s="266">
        <v>2</v>
      </c>
      <c r="B259" s="267">
        <v>3</v>
      </c>
      <c r="C259" s="267">
        <v>9</v>
      </c>
      <c r="D259" s="267">
        <v>1</v>
      </c>
      <c r="E259" s="267"/>
      <c r="F259" s="268" t="s">
        <v>1174</v>
      </c>
      <c r="G259" s="272">
        <v>160000</v>
      </c>
      <c r="H259" s="272">
        <v>0</v>
      </c>
      <c r="I259" s="272">
        <v>0</v>
      </c>
      <c r="J259" s="204">
        <f t="shared" ref="J259:J267" si="25">SUM(G259:I259)</f>
        <v>160000</v>
      </c>
      <c r="K259" s="192">
        <f t="shared" ref="K259:K267" si="26">J259/$J$365*100</f>
        <v>0.15384615384615385</v>
      </c>
    </row>
    <row r="260" spans="1:11" ht="12" customHeight="1" x14ac:dyDescent="0.2">
      <c r="A260" s="266">
        <v>2</v>
      </c>
      <c r="B260" s="267">
        <v>3</v>
      </c>
      <c r="C260" s="267">
        <v>9</v>
      </c>
      <c r="D260" s="267">
        <v>2</v>
      </c>
      <c r="E260" s="267"/>
      <c r="F260" s="268" t="s">
        <v>1175</v>
      </c>
      <c r="G260" s="272">
        <v>285265</v>
      </c>
      <c r="H260" s="272">
        <v>0</v>
      </c>
      <c r="I260" s="272">
        <v>0</v>
      </c>
      <c r="J260" s="204">
        <f t="shared" si="25"/>
        <v>285265</v>
      </c>
      <c r="K260" s="192">
        <f t="shared" si="26"/>
        <v>0.27429326923076924</v>
      </c>
    </row>
    <row r="261" spans="1:11" ht="12" customHeight="1" x14ac:dyDescent="0.2">
      <c r="A261" s="266">
        <v>2</v>
      </c>
      <c r="B261" s="267">
        <v>3</v>
      </c>
      <c r="C261" s="267">
        <v>9</v>
      </c>
      <c r="D261" s="267">
        <v>3</v>
      </c>
      <c r="E261" s="267"/>
      <c r="F261" s="268" t="s">
        <v>1176</v>
      </c>
      <c r="G261" s="272">
        <v>0</v>
      </c>
      <c r="H261" s="272">
        <v>0</v>
      </c>
      <c r="I261" s="272">
        <v>0</v>
      </c>
      <c r="J261" s="204">
        <f t="shared" si="25"/>
        <v>0</v>
      </c>
      <c r="K261" s="192">
        <f t="shared" si="26"/>
        <v>0</v>
      </c>
    </row>
    <row r="262" spans="1:11" ht="12" customHeight="1" x14ac:dyDescent="0.2">
      <c r="A262" s="266">
        <v>2</v>
      </c>
      <c r="B262" s="267">
        <v>3</v>
      </c>
      <c r="C262" s="267">
        <v>9</v>
      </c>
      <c r="D262" s="267">
        <v>4</v>
      </c>
      <c r="E262" s="267"/>
      <c r="F262" s="268" t="s">
        <v>1177</v>
      </c>
      <c r="G262" s="272">
        <v>0</v>
      </c>
      <c r="H262" s="272">
        <v>0</v>
      </c>
      <c r="I262" s="272">
        <v>0</v>
      </c>
      <c r="J262" s="204">
        <f t="shared" si="25"/>
        <v>0</v>
      </c>
      <c r="K262" s="192">
        <f t="shared" si="26"/>
        <v>0</v>
      </c>
    </row>
    <row r="263" spans="1:11" ht="12" customHeight="1" x14ac:dyDescent="0.2">
      <c r="A263" s="266">
        <v>2</v>
      </c>
      <c r="B263" s="267">
        <v>3</v>
      </c>
      <c r="C263" s="267">
        <v>9</v>
      </c>
      <c r="D263" s="267">
        <v>5</v>
      </c>
      <c r="E263" s="267"/>
      <c r="F263" s="268" t="s">
        <v>1178</v>
      </c>
      <c r="G263" s="272">
        <v>150000</v>
      </c>
      <c r="H263" s="272">
        <v>0</v>
      </c>
      <c r="I263" s="272">
        <v>0</v>
      </c>
      <c r="J263" s="204">
        <f t="shared" si="25"/>
        <v>150000</v>
      </c>
      <c r="K263" s="192">
        <f t="shared" si="26"/>
        <v>0.14423076923076925</v>
      </c>
    </row>
    <row r="264" spans="1:11" ht="12" customHeight="1" x14ac:dyDescent="0.2">
      <c r="A264" s="266">
        <v>2</v>
      </c>
      <c r="B264" s="267">
        <v>3</v>
      </c>
      <c r="C264" s="267">
        <v>9</v>
      </c>
      <c r="D264" s="267">
        <v>6</v>
      </c>
      <c r="E264" s="267"/>
      <c r="F264" s="268" t="s">
        <v>1179</v>
      </c>
      <c r="G264" s="272">
        <v>0</v>
      </c>
      <c r="H264" s="272">
        <v>0</v>
      </c>
      <c r="I264" s="272">
        <v>0</v>
      </c>
      <c r="J264" s="204">
        <f t="shared" si="25"/>
        <v>0</v>
      </c>
      <c r="K264" s="192">
        <f t="shared" si="26"/>
        <v>0</v>
      </c>
    </row>
    <row r="265" spans="1:11" ht="12" customHeight="1" x14ac:dyDescent="0.2">
      <c r="A265" s="266">
        <v>2</v>
      </c>
      <c r="B265" s="267">
        <v>3</v>
      </c>
      <c r="C265" s="267">
        <v>9</v>
      </c>
      <c r="D265" s="267">
        <v>7</v>
      </c>
      <c r="E265" s="267"/>
      <c r="F265" s="268" t="s">
        <v>1180</v>
      </c>
      <c r="G265" s="272">
        <v>0</v>
      </c>
      <c r="H265" s="272">
        <v>0</v>
      </c>
      <c r="I265" s="272">
        <v>0</v>
      </c>
      <c r="J265" s="204">
        <f t="shared" si="25"/>
        <v>0</v>
      </c>
      <c r="K265" s="192">
        <f t="shared" si="26"/>
        <v>0</v>
      </c>
    </row>
    <row r="266" spans="1:11" ht="12" customHeight="1" x14ac:dyDescent="0.2">
      <c r="A266" s="266">
        <v>2</v>
      </c>
      <c r="B266" s="267">
        <v>3</v>
      </c>
      <c r="C266" s="267">
        <v>9</v>
      </c>
      <c r="D266" s="267">
        <v>8</v>
      </c>
      <c r="E266" s="267"/>
      <c r="F266" s="268" t="s">
        <v>1181</v>
      </c>
      <c r="G266" s="272">
        <v>0</v>
      </c>
      <c r="H266" s="272">
        <v>0</v>
      </c>
      <c r="I266" s="272">
        <v>0</v>
      </c>
      <c r="J266" s="204">
        <f t="shared" si="25"/>
        <v>0</v>
      </c>
      <c r="K266" s="192">
        <f t="shared" si="26"/>
        <v>0</v>
      </c>
    </row>
    <row r="267" spans="1:11" ht="12" customHeight="1" x14ac:dyDescent="0.2">
      <c r="A267" s="266">
        <v>2</v>
      </c>
      <c r="B267" s="267">
        <v>3</v>
      </c>
      <c r="C267" s="267">
        <v>9</v>
      </c>
      <c r="D267" s="267">
        <v>9</v>
      </c>
      <c r="E267" s="267"/>
      <c r="F267" s="268" t="s">
        <v>1182</v>
      </c>
      <c r="G267" s="272">
        <v>3250</v>
      </c>
      <c r="H267" s="272">
        <v>0</v>
      </c>
      <c r="I267" s="272">
        <v>0</v>
      </c>
      <c r="J267" s="204">
        <f t="shared" si="25"/>
        <v>3250</v>
      </c>
      <c r="K267" s="192">
        <f t="shared" si="26"/>
        <v>3.1250000000000002E-3</v>
      </c>
    </row>
    <row r="268" spans="1:11" ht="12" customHeight="1" x14ac:dyDescent="0.2">
      <c r="A268" s="260">
        <v>2</v>
      </c>
      <c r="B268" s="217">
        <v>6</v>
      </c>
      <c r="C268" s="217"/>
      <c r="D268" s="217"/>
      <c r="E268" s="217"/>
      <c r="F268" s="280" t="s">
        <v>1183</v>
      </c>
      <c r="G268" s="219">
        <f>G269+G275+G280+G285+G294+G303+G333+G313+G329</f>
        <v>2612165.52</v>
      </c>
      <c r="H268" s="219">
        <f>H269+H275+H280+H285+H294+H303+H333+H313+H329</f>
        <v>0</v>
      </c>
      <c r="I268" s="219">
        <f>I269+I275+I280+I285+I294+I303+I333+I313+I329</f>
        <v>0</v>
      </c>
      <c r="J268" s="219">
        <f>J269+J275+J280+J285+J294+J303+J333+J313+J329</f>
        <v>2612165.52</v>
      </c>
      <c r="K268" s="276">
        <f>K269+K275+K280+K285+K294+K303+K333+K313+K329</f>
        <v>2.5116976153846156</v>
      </c>
    </row>
    <row r="269" spans="1:11" ht="12" customHeight="1" x14ac:dyDescent="0.2">
      <c r="A269" s="281">
        <v>2</v>
      </c>
      <c r="B269" s="282">
        <v>6</v>
      </c>
      <c r="C269" s="282">
        <v>1</v>
      </c>
      <c r="D269" s="282"/>
      <c r="E269" s="282"/>
      <c r="F269" s="283" t="s">
        <v>1184</v>
      </c>
      <c r="G269" s="284">
        <f>+G270+G271+G272+G273+G274</f>
        <v>988965.52</v>
      </c>
      <c r="H269" s="284">
        <f>+H270+H271+H272+H273+H274</f>
        <v>0</v>
      </c>
      <c r="I269" s="284">
        <f>+I270+I271+I272+I273+I274</f>
        <v>0</v>
      </c>
      <c r="J269" s="284">
        <f>+J270+J271+J272+J273+J274</f>
        <v>988965.52</v>
      </c>
      <c r="K269" s="285">
        <f>+K270+K271+K272+K273+K274</f>
        <v>0.95092838461538465</v>
      </c>
    </row>
    <row r="270" spans="1:11" ht="12" customHeight="1" x14ac:dyDescent="0.2">
      <c r="A270" s="279">
        <v>2</v>
      </c>
      <c r="B270" s="267">
        <v>6</v>
      </c>
      <c r="C270" s="267">
        <v>1</v>
      </c>
      <c r="D270" s="267">
        <v>1</v>
      </c>
      <c r="E270" s="267"/>
      <c r="F270" s="286" t="s">
        <v>1185</v>
      </c>
      <c r="G270" s="272">
        <v>300000</v>
      </c>
      <c r="H270" s="272">
        <v>0</v>
      </c>
      <c r="I270" s="272">
        <v>0</v>
      </c>
      <c r="J270" s="204">
        <f>SUM(G270:I270)</f>
        <v>300000</v>
      </c>
      <c r="K270" s="192">
        <f>J270/$J$365*100</f>
        <v>0.28846153846153849</v>
      </c>
    </row>
    <row r="271" spans="1:11" ht="12" customHeight="1" x14ac:dyDescent="0.2">
      <c r="A271" s="279">
        <v>2</v>
      </c>
      <c r="B271" s="267">
        <v>6</v>
      </c>
      <c r="C271" s="267">
        <v>1</v>
      </c>
      <c r="D271" s="267">
        <v>2</v>
      </c>
      <c r="E271" s="267"/>
      <c r="F271" s="286" t="s">
        <v>1186</v>
      </c>
      <c r="G271" s="272"/>
      <c r="H271" s="272">
        <v>0</v>
      </c>
      <c r="I271" s="272">
        <v>0</v>
      </c>
      <c r="J271" s="204">
        <f>SUM(G271:I271)</f>
        <v>0</v>
      </c>
      <c r="K271" s="192">
        <f>J271/$J$365*100</f>
        <v>0</v>
      </c>
    </row>
    <row r="272" spans="1:11" ht="12" customHeight="1" x14ac:dyDescent="0.2">
      <c r="A272" s="279">
        <v>2</v>
      </c>
      <c r="B272" s="267">
        <v>6</v>
      </c>
      <c r="C272" s="267">
        <v>1</v>
      </c>
      <c r="D272" s="267">
        <v>3</v>
      </c>
      <c r="E272" s="267"/>
      <c r="F272" s="286" t="s">
        <v>1187</v>
      </c>
      <c r="G272" s="272">
        <v>328965.52</v>
      </c>
      <c r="H272" s="272">
        <v>0</v>
      </c>
      <c r="I272" s="272">
        <v>0</v>
      </c>
      <c r="J272" s="204">
        <f>SUM(G272:I272)</f>
        <v>328965.52</v>
      </c>
      <c r="K272" s="192">
        <f>J272/$J$365*100</f>
        <v>0.31631300000000001</v>
      </c>
    </row>
    <row r="273" spans="1:11" ht="12" customHeight="1" x14ac:dyDescent="0.2">
      <c r="A273" s="279">
        <v>2</v>
      </c>
      <c r="B273" s="267">
        <v>6</v>
      </c>
      <c r="C273" s="267">
        <v>1</v>
      </c>
      <c r="D273" s="267">
        <v>4</v>
      </c>
      <c r="E273" s="267"/>
      <c r="F273" s="286" t="s">
        <v>1188</v>
      </c>
      <c r="G273" s="272">
        <v>360000</v>
      </c>
      <c r="H273" s="272">
        <v>0</v>
      </c>
      <c r="I273" s="272">
        <v>0</v>
      </c>
      <c r="J273" s="204">
        <f>SUM(G273:I273)</f>
        <v>360000</v>
      </c>
      <c r="K273" s="192">
        <f>J273/$J$365*100</f>
        <v>0.34615384615384615</v>
      </c>
    </row>
    <row r="274" spans="1:11" ht="12" customHeight="1" x14ac:dyDescent="0.2">
      <c r="A274" s="279">
        <v>2</v>
      </c>
      <c r="B274" s="267">
        <v>6</v>
      </c>
      <c r="C274" s="267">
        <v>1</v>
      </c>
      <c r="D274" s="267">
        <v>9</v>
      </c>
      <c r="E274" s="267"/>
      <c r="F274" s="286" t="s">
        <v>1189</v>
      </c>
      <c r="G274" s="272">
        <v>0</v>
      </c>
      <c r="H274" s="272">
        <v>0</v>
      </c>
      <c r="I274" s="272">
        <v>0</v>
      </c>
      <c r="J274" s="204">
        <f>SUM(G274:I274)</f>
        <v>0</v>
      </c>
      <c r="K274" s="192">
        <f>J274/$J$365*100</f>
        <v>0</v>
      </c>
    </row>
    <row r="275" spans="1:11" ht="12" customHeight="1" x14ac:dyDescent="0.2">
      <c r="A275" s="281">
        <v>2</v>
      </c>
      <c r="B275" s="282">
        <v>6</v>
      </c>
      <c r="C275" s="282">
        <v>2</v>
      </c>
      <c r="D275" s="282"/>
      <c r="E275" s="282"/>
      <c r="F275" s="283" t="s">
        <v>1190</v>
      </c>
      <c r="G275" s="284">
        <f>+G276+G277+G278+G279</f>
        <v>356000</v>
      </c>
      <c r="H275" s="284">
        <f>+H276+H277+H278+H279</f>
        <v>0</v>
      </c>
      <c r="I275" s="284">
        <f>+I276+I277+I278+I279</f>
        <v>0</v>
      </c>
      <c r="J275" s="284">
        <f>+J276+J277+J278+J279</f>
        <v>356000</v>
      </c>
      <c r="K275" s="285">
        <f>+K276+K277+K278+K279</f>
        <v>0.34230769230769231</v>
      </c>
    </row>
    <row r="276" spans="1:11" ht="12" customHeight="1" x14ac:dyDescent="0.2">
      <c r="A276" s="266">
        <v>2</v>
      </c>
      <c r="B276" s="267">
        <v>6</v>
      </c>
      <c r="C276" s="267">
        <v>2</v>
      </c>
      <c r="D276" s="267">
        <v>1</v>
      </c>
      <c r="E276" s="222"/>
      <c r="F276" s="286" t="s">
        <v>1191</v>
      </c>
      <c r="G276" s="272">
        <v>206000</v>
      </c>
      <c r="H276" s="272">
        <v>0</v>
      </c>
      <c r="I276" s="272">
        <v>0</v>
      </c>
      <c r="J276" s="204">
        <f>SUM(G276:I276)</f>
        <v>206000</v>
      </c>
      <c r="K276" s="192">
        <f>J276/$J$365*100</f>
        <v>0.19807692307692309</v>
      </c>
    </row>
    <row r="277" spans="1:11" ht="12" customHeight="1" x14ac:dyDescent="0.2">
      <c r="A277" s="266">
        <v>2</v>
      </c>
      <c r="B277" s="267">
        <v>6</v>
      </c>
      <c r="C277" s="267">
        <v>2</v>
      </c>
      <c r="D277" s="267">
        <v>2</v>
      </c>
      <c r="E277" s="222"/>
      <c r="F277" s="286" t="s">
        <v>1192</v>
      </c>
      <c r="G277" s="272">
        <v>0</v>
      </c>
      <c r="H277" s="272">
        <v>0</v>
      </c>
      <c r="I277" s="272">
        <v>0</v>
      </c>
      <c r="J277" s="204">
        <f>SUM(G277:I277)</f>
        <v>0</v>
      </c>
      <c r="K277" s="192">
        <f>J277/$J$365*100</f>
        <v>0</v>
      </c>
    </row>
    <row r="278" spans="1:11" ht="12" customHeight="1" x14ac:dyDescent="0.2">
      <c r="A278" s="266">
        <v>2</v>
      </c>
      <c r="B278" s="267">
        <v>6</v>
      </c>
      <c r="C278" s="267">
        <v>2</v>
      </c>
      <c r="D278" s="267">
        <v>3</v>
      </c>
      <c r="E278" s="222"/>
      <c r="F278" s="286" t="s">
        <v>1193</v>
      </c>
      <c r="G278" s="272">
        <v>150000</v>
      </c>
      <c r="H278" s="272">
        <v>0</v>
      </c>
      <c r="I278" s="272">
        <v>0</v>
      </c>
      <c r="J278" s="204">
        <f>SUM(G278:I278)</f>
        <v>150000</v>
      </c>
      <c r="K278" s="192">
        <f>J278/$J$365*100</f>
        <v>0.14423076923076925</v>
      </c>
    </row>
    <row r="279" spans="1:11" ht="12" customHeight="1" x14ac:dyDescent="0.2">
      <c r="A279" s="266">
        <v>2</v>
      </c>
      <c r="B279" s="267">
        <v>6</v>
      </c>
      <c r="C279" s="267">
        <v>2</v>
      </c>
      <c r="D279" s="267">
        <v>4</v>
      </c>
      <c r="E279" s="222"/>
      <c r="F279" s="286" t="s">
        <v>1194</v>
      </c>
      <c r="G279" s="272">
        <v>0</v>
      </c>
      <c r="H279" s="272">
        <v>0</v>
      </c>
      <c r="I279" s="272">
        <v>0</v>
      </c>
      <c r="J279" s="204">
        <f>SUM(G279:I279)</f>
        <v>0</v>
      </c>
      <c r="K279" s="192">
        <f>J279/$J$365*100</f>
        <v>0</v>
      </c>
    </row>
    <row r="280" spans="1:11" ht="12" customHeight="1" x14ac:dyDescent="0.2">
      <c r="A280" s="287">
        <v>2</v>
      </c>
      <c r="B280" s="282">
        <v>6</v>
      </c>
      <c r="C280" s="282">
        <v>3</v>
      </c>
      <c r="D280" s="282"/>
      <c r="E280" s="282"/>
      <c r="F280" s="283" t="s">
        <v>1195</v>
      </c>
      <c r="G280" s="284">
        <f>SUM(G281:G284)</f>
        <v>0</v>
      </c>
      <c r="H280" s="284">
        <f>SUM(H281:H284)</f>
        <v>0</v>
      </c>
      <c r="I280" s="284">
        <f>SUM(I281:I284)</f>
        <v>0</v>
      </c>
      <c r="J280" s="284">
        <f>SUM(J281:J284)</f>
        <v>0</v>
      </c>
      <c r="K280" s="285">
        <f>SUM(K281:K284)</f>
        <v>0</v>
      </c>
    </row>
    <row r="281" spans="1:11" ht="12" customHeight="1" x14ac:dyDescent="0.2">
      <c r="A281" s="266">
        <v>2</v>
      </c>
      <c r="B281" s="267">
        <v>6</v>
      </c>
      <c r="C281" s="267">
        <v>3</v>
      </c>
      <c r="D281" s="267">
        <v>1</v>
      </c>
      <c r="E281" s="222"/>
      <c r="F281" s="286" t="s">
        <v>1196</v>
      </c>
      <c r="G281" s="272">
        <v>0</v>
      </c>
      <c r="H281" s="272">
        <v>0</v>
      </c>
      <c r="I281" s="272">
        <v>0</v>
      </c>
      <c r="J281" s="204">
        <f>SUM(G281:I281)</f>
        <v>0</v>
      </c>
      <c r="K281" s="192">
        <f>J281/$J$365*100</f>
        <v>0</v>
      </c>
    </row>
    <row r="282" spans="1:11" ht="12" customHeight="1" x14ac:dyDescent="0.2">
      <c r="A282" s="266">
        <v>2</v>
      </c>
      <c r="B282" s="267">
        <v>6</v>
      </c>
      <c r="C282" s="267">
        <v>3</v>
      </c>
      <c r="D282" s="267">
        <v>2</v>
      </c>
      <c r="E282" s="222"/>
      <c r="F282" s="286" t="s">
        <v>1197</v>
      </c>
      <c r="G282" s="272">
        <v>0</v>
      </c>
      <c r="H282" s="272">
        <v>0</v>
      </c>
      <c r="I282" s="272">
        <v>0</v>
      </c>
      <c r="J282" s="204">
        <f>SUM(G282:I282)</f>
        <v>0</v>
      </c>
      <c r="K282" s="192">
        <f>J282/$J$365*100</f>
        <v>0</v>
      </c>
    </row>
    <row r="283" spans="1:11" ht="12" customHeight="1" x14ac:dyDescent="0.2">
      <c r="A283" s="266">
        <v>2</v>
      </c>
      <c r="B283" s="267">
        <v>6</v>
      </c>
      <c r="C283" s="267">
        <v>3</v>
      </c>
      <c r="D283" s="267">
        <v>3</v>
      </c>
      <c r="E283" s="222"/>
      <c r="F283" s="286" t="s">
        <v>1198</v>
      </c>
      <c r="G283" s="272">
        <v>0</v>
      </c>
      <c r="H283" s="272">
        <v>0</v>
      </c>
      <c r="I283" s="272">
        <v>0</v>
      </c>
      <c r="J283" s="204">
        <f>SUM(G283:I283)</f>
        <v>0</v>
      </c>
      <c r="K283" s="192">
        <f>J283/$J$365*100</f>
        <v>0</v>
      </c>
    </row>
    <row r="284" spans="1:11" ht="12" customHeight="1" x14ac:dyDescent="0.2">
      <c r="A284" s="266">
        <v>2</v>
      </c>
      <c r="B284" s="267">
        <v>6</v>
      </c>
      <c r="C284" s="267">
        <v>3</v>
      </c>
      <c r="D284" s="267">
        <v>4</v>
      </c>
      <c r="E284" s="267"/>
      <c r="F284" s="286" t="s">
        <v>1199</v>
      </c>
      <c r="G284" s="272">
        <v>0</v>
      </c>
      <c r="H284" s="272">
        <v>0</v>
      </c>
      <c r="I284" s="272">
        <v>0</v>
      </c>
      <c r="J284" s="204">
        <f>SUM(G284:I284)</f>
        <v>0</v>
      </c>
      <c r="K284" s="192">
        <f>J284/$J$365*100</f>
        <v>0</v>
      </c>
    </row>
    <row r="285" spans="1:11" ht="12" customHeight="1" x14ac:dyDescent="0.2">
      <c r="A285" s="281">
        <v>2</v>
      </c>
      <c r="B285" s="282">
        <v>6</v>
      </c>
      <c r="C285" s="282">
        <v>4</v>
      </c>
      <c r="D285" s="282"/>
      <c r="E285" s="288"/>
      <c r="F285" s="283" t="s">
        <v>1200</v>
      </c>
      <c r="G285" s="284">
        <f>+G286+G287+G288+G289+G290+G291+G292+G293</f>
        <v>0</v>
      </c>
      <c r="H285" s="284">
        <f>+H286+H287+H288+H289+H290+H291+H292+H293</f>
        <v>0</v>
      </c>
      <c r="I285" s="284">
        <f>+I286+I287+I288+I289+I290+I291+I292+I293</f>
        <v>0</v>
      </c>
      <c r="J285" s="284">
        <f>+J286+J287+J288+J289+J290+J291+J292+J293</f>
        <v>0</v>
      </c>
      <c r="K285" s="289">
        <f>+K286+K287+K288+K289+K290+K291+K292+K293</f>
        <v>0</v>
      </c>
    </row>
    <row r="286" spans="1:11" ht="12" customHeight="1" x14ac:dyDescent="0.2">
      <c r="A286" s="266">
        <v>2</v>
      </c>
      <c r="B286" s="267">
        <v>6</v>
      </c>
      <c r="C286" s="267">
        <v>4</v>
      </c>
      <c r="D286" s="267">
        <v>1</v>
      </c>
      <c r="E286" s="267"/>
      <c r="F286" s="286" t="s">
        <v>1201</v>
      </c>
      <c r="G286" s="272">
        <v>0</v>
      </c>
      <c r="H286" s="272">
        <v>0</v>
      </c>
      <c r="I286" s="272">
        <v>0</v>
      </c>
      <c r="J286" s="204">
        <f t="shared" ref="J286:J293" si="27">SUM(G286:I286)</f>
        <v>0</v>
      </c>
      <c r="K286" s="192">
        <f t="shared" ref="K286:K293" si="28">J286/$J$365*100</f>
        <v>0</v>
      </c>
    </row>
    <row r="287" spans="1:11" ht="12" customHeight="1" x14ac:dyDescent="0.2">
      <c r="A287" s="266">
        <v>2</v>
      </c>
      <c r="B287" s="267">
        <v>6</v>
      </c>
      <c r="C287" s="267">
        <v>4</v>
      </c>
      <c r="D287" s="267">
        <v>2</v>
      </c>
      <c r="E287" s="267"/>
      <c r="F287" s="286" t="s">
        <v>1202</v>
      </c>
      <c r="G287" s="272">
        <v>0</v>
      </c>
      <c r="H287" s="272">
        <v>0</v>
      </c>
      <c r="I287" s="272">
        <v>0</v>
      </c>
      <c r="J287" s="204">
        <f t="shared" si="27"/>
        <v>0</v>
      </c>
      <c r="K287" s="192">
        <f t="shared" si="28"/>
        <v>0</v>
      </c>
    </row>
    <row r="288" spans="1:11" ht="12" customHeight="1" x14ac:dyDescent="0.2">
      <c r="A288" s="266">
        <v>2</v>
      </c>
      <c r="B288" s="267">
        <v>6</v>
      </c>
      <c r="C288" s="267">
        <v>4</v>
      </c>
      <c r="D288" s="267">
        <v>3</v>
      </c>
      <c r="E288" s="267"/>
      <c r="F288" s="286" t="s">
        <v>1203</v>
      </c>
      <c r="G288" s="272">
        <v>0</v>
      </c>
      <c r="H288" s="272">
        <v>0</v>
      </c>
      <c r="I288" s="272">
        <v>0</v>
      </c>
      <c r="J288" s="204">
        <f t="shared" si="27"/>
        <v>0</v>
      </c>
      <c r="K288" s="192">
        <f t="shared" si="28"/>
        <v>0</v>
      </c>
    </row>
    <row r="289" spans="1:11" ht="12" customHeight="1" x14ac:dyDescent="0.2">
      <c r="A289" s="266">
        <v>2</v>
      </c>
      <c r="B289" s="267">
        <v>6</v>
      </c>
      <c r="C289" s="267">
        <v>4</v>
      </c>
      <c r="D289" s="267">
        <v>4</v>
      </c>
      <c r="E289" s="267"/>
      <c r="F289" s="286" t="s">
        <v>1204</v>
      </c>
      <c r="G289" s="272">
        <v>0</v>
      </c>
      <c r="H289" s="272">
        <v>0</v>
      </c>
      <c r="I289" s="272">
        <v>0</v>
      </c>
      <c r="J289" s="204">
        <f t="shared" si="27"/>
        <v>0</v>
      </c>
      <c r="K289" s="192">
        <f t="shared" si="28"/>
        <v>0</v>
      </c>
    </row>
    <row r="290" spans="1:11" ht="12" customHeight="1" x14ac:dyDescent="0.2">
      <c r="A290" s="266">
        <v>2</v>
      </c>
      <c r="B290" s="267">
        <v>6</v>
      </c>
      <c r="C290" s="267">
        <v>4</v>
      </c>
      <c r="D290" s="267">
        <v>5</v>
      </c>
      <c r="E290" s="267"/>
      <c r="F290" s="286" t="s">
        <v>1205</v>
      </c>
      <c r="G290" s="272">
        <v>0</v>
      </c>
      <c r="H290" s="272">
        <v>0</v>
      </c>
      <c r="I290" s="272">
        <v>0</v>
      </c>
      <c r="J290" s="204">
        <f t="shared" si="27"/>
        <v>0</v>
      </c>
      <c r="K290" s="192">
        <f t="shared" si="28"/>
        <v>0</v>
      </c>
    </row>
    <row r="291" spans="1:11" ht="12" customHeight="1" x14ac:dyDescent="0.2">
      <c r="A291" s="266">
        <v>2</v>
      </c>
      <c r="B291" s="267">
        <v>6</v>
      </c>
      <c r="C291" s="267">
        <v>4</v>
      </c>
      <c r="D291" s="267">
        <v>6</v>
      </c>
      <c r="E291" s="267"/>
      <c r="F291" s="286" t="s">
        <v>1206</v>
      </c>
      <c r="G291" s="272">
        <v>0</v>
      </c>
      <c r="H291" s="272">
        <v>0</v>
      </c>
      <c r="I291" s="272">
        <v>0</v>
      </c>
      <c r="J291" s="204">
        <f t="shared" si="27"/>
        <v>0</v>
      </c>
      <c r="K291" s="192">
        <f t="shared" si="28"/>
        <v>0</v>
      </c>
    </row>
    <row r="292" spans="1:11" ht="12" customHeight="1" x14ac:dyDescent="0.2">
      <c r="A292" s="266">
        <v>2</v>
      </c>
      <c r="B292" s="267">
        <v>6</v>
      </c>
      <c r="C292" s="267">
        <v>4</v>
      </c>
      <c r="D292" s="267">
        <v>7</v>
      </c>
      <c r="E292" s="267"/>
      <c r="F292" s="286" t="s">
        <v>1207</v>
      </c>
      <c r="G292" s="272">
        <v>0</v>
      </c>
      <c r="H292" s="272">
        <v>0</v>
      </c>
      <c r="I292" s="272">
        <v>0</v>
      </c>
      <c r="J292" s="204">
        <f t="shared" si="27"/>
        <v>0</v>
      </c>
      <c r="K292" s="192">
        <f t="shared" si="28"/>
        <v>0</v>
      </c>
    </row>
    <row r="293" spans="1:11" ht="12" customHeight="1" x14ac:dyDescent="0.2">
      <c r="A293" s="266">
        <v>2</v>
      </c>
      <c r="B293" s="267">
        <v>6</v>
      </c>
      <c r="C293" s="267">
        <v>4</v>
      </c>
      <c r="D293" s="267">
        <v>8</v>
      </c>
      <c r="E293" s="267"/>
      <c r="F293" s="286" t="s">
        <v>1208</v>
      </c>
      <c r="G293" s="272">
        <v>0</v>
      </c>
      <c r="H293" s="272">
        <v>0</v>
      </c>
      <c r="I293" s="272">
        <v>0</v>
      </c>
      <c r="J293" s="204">
        <f t="shared" si="27"/>
        <v>0</v>
      </c>
      <c r="K293" s="192">
        <f t="shared" si="28"/>
        <v>0</v>
      </c>
    </row>
    <row r="294" spans="1:11" ht="12" customHeight="1" x14ac:dyDescent="0.2">
      <c r="A294" s="281">
        <v>2</v>
      </c>
      <c r="B294" s="282">
        <v>6</v>
      </c>
      <c r="C294" s="282">
        <v>5</v>
      </c>
      <c r="D294" s="282"/>
      <c r="E294" s="288"/>
      <c r="F294" s="283" t="s">
        <v>1209</v>
      </c>
      <c r="G294" s="284">
        <f>+G295+G296+G297+G298+G299+G300+G301+G302</f>
        <v>0</v>
      </c>
      <c r="H294" s="284">
        <f>+H295+H296+H297+H298+H299+H300+H301+H302</f>
        <v>0</v>
      </c>
      <c r="I294" s="284">
        <f>+I295+I296+I297+I298+I299+I300+I301+I302</f>
        <v>0</v>
      </c>
      <c r="J294" s="284">
        <f>+J295+J296+J297+J298+J299+J300+J301+J302</f>
        <v>0</v>
      </c>
      <c r="K294" s="285">
        <f>+K295+K296+K297+K298+K299+K300+K301+K302</f>
        <v>0</v>
      </c>
    </row>
    <row r="295" spans="1:11" ht="12" customHeight="1" x14ac:dyDescent="0.2">
      <c r="A295" s="279">
        <v>2</v>
      </c>
      <c r="B295" s="267">
        <v>6</v>
      </c>
      <c r="C295" s="267">
        <v>5</v>
      </c>
      <c r="D295" s="267">
        <v>1</v>
      </c>
      <c r="E295" s="267"/>
      <c r="F295" s="286" t="s">
        <v>1210</v>
      </c>
      <c r="G295" s="272">
        <v>0</v>
      </c>
      <c r="H295" s="272">
        <v>0</v>
      </c>
      <c r="I295" s="272">
        <v>0</v>
      </c>
      <c r="J295" s="204">
        <f t="shared" ref="J295:J302" si="29">SUM(G295:I295)</f>
        <v>0</v>
      </c>
      <c r="K295" s="192">
        <f t="shared" ref="K295:K302" si="30">J295/$J$365*100</f>
        <v>0</v>
      </c>
    </row>
    <row r="296" spans="1:11" ht="12" customHeight="1" x14ac:dyDescent="0.2">
      <c r="A296" s="279">
        <v>2</v>
      </c>
      <c r="B296" s="267">
        <v>6</v>
      </c>
      <c r="C296" s="267">
        <v>5</v>
      </c>
      <c r="D296" s="267">
        <v>2</v>
      </c>
      <c r="E296" s="267"/>
      <c r="F296" s="286" t="s">
        <v>1211</v>
      </c>
      <c r="G296" s="272">
        <v>0</v>
      </c>
      <c r="H296" s="272">
        <v>0</v>
      </c>
      <c r="I296" s="272">
        <v>0</v>
      </c>
      <c r="J296" s="204">
        <f t="shared" si="29"/>
        <v>0</v>
      </c>
      <c r="K296" s="192">
        <f t="shared" si="30"/>
        <v>0</v>
      </c>
    </row>
    <row r="297" spans="1:11" ht="12" customHeight="1" x14ac:dyDescent="0.2">
      <c r="A297" s="279">
        <v>2</v>
      </c>
      <c r="B297" s="267">
        <v>6</v>
      </c>
      <c r="C297" s="267">
        <v>5</v>
      </c>
      <c r="D297" s="267">
        <v>3</v>
      </c>
      <c r="E297" s="267"/>
      <c r="F297" s="286" t="s">
        <v>1212</v>
      </c>
      <c r="G297" s="272">
        <v>0</v>
      </c>
      <c r="H297" s="272">
        <v>0</v>
      </c>
      <c r="I297" s="272">
        <v>0</v>
      </c>
      <c r="J297" s="204">
        <f t="shared" si="29"/>
        <v>0</v>
      </c>
      <c r="K297" s="192">
        <f t="shared" si="30"/>
        <v>0</v>
      </c>
    </row>
    <row r="298" spans="1:11" ht="12" customHeight="1" x14ac:dyDescent="0.2">
      <c r="A298" s="279">
        <v>2</v>
      </c>
      <c r="B298" s="267">
        <v>6</v>
      </c>
      <c r="C298" s="267">
        <v>5</v>
      </c>
      <c r="D298" s="267">
        <v>4</v>
      </c>
      <c r="E298" s="267"/>
      <c r="F298" s="286" t="s">
        <v>1213</v>
      </c>
      <c r="G298" s="272">
        <v>0</v>
      </c>
      <c r="H298" s="272">
        <v>0</v>
      </c>
      <c r="I298" s="272">
        <v>0</v>
      </c>
      <c r="J298" s="204">
        <f t="shared" si="29"/>
        <v>0</v>
      </c>
      <c r="K298" s="192">
        <f t="shared" si="30"/>
        <v>0</v>
      </c>
    </row>
    <row r="299" spans="1:11" ht="12" customHeight="1" x14ac:dyDescent="0.2">
      <c r="A299" s="279">
        <v>2</v>
      </c>
      <c r="B299" s="267">
        <v>6</v>
      </c>
      <c r="C299" s="267">
        <v>5</v>
      </c>
      <c r="D299" s="267">
        <v>5</v>
      </c>
      <c r="E299" s="267"/>
      <c r="F299" s="286" t="s">
        <v>1214</v>
      </c>
      <c r="G299" s="272">
        <v>0</v>
      </c>
      <c r="H299" s="272">
        <v>0</v>
      </c>
      <c r="I299" s="272">
        <v>0</v>
      </c>
      <c r="J299" s="204">
        <f t="shared" si="29"/>
        <v>0</v>
      </c>
      <c r="K299" s="192">
        <f t="shared" si="30"/>
        <v>0</v>
      </c>
    </row>
    <row r="300" spans="1:11" ht="12" customHeight="1" x14ac:dyDescent="0.2">
      <c r="A300" s="279">
        <v>2</v>
      </c>
      <c r="B300" s="267">
        <v>6</v>
      </c>
      <c r="C300" s="267">
        <v>5</v>
      </c>
      <c r="D300" s="267">
        <v>6</v>
      </c>
      <c r="E300" s="267"/>
      <c r="F300" s="286" t="s">
        <v>1215</v>
      </c>
      <c r="G300" s="272">
        <v>0</v>
      </c>
      <c r="H300" s="272">
        <v>0</v>
      </c>
      <c r="I300" s="272">
        <v>0</v>
      </c>
      <c r="J300" s="204">
        <f t="shared" si="29"/>
        <v>0</v>
      </c>
      <c r="K300" s="192">
        <f t="shared" si="30"/>
        <v>0</v>
      </c>
    </row>
    <row r="301" spans="1:11" ht="12" customHeight="1" x14ac:dyDescent="0.2">
      <c r="A301" s="279">
        <v>2</v>
      </c>
      <c r="B301" s="267">
        <v>6</v>
      </c>
      <c r="C301" s="267">
        <v>5</v>
      </c>
      <c r="D301" s="267">
        <v>7</v>
      </c>
      <c r="E301" s="267"/>
      <c r="F301" s="286" t="s">
        <v>1216</v>
      </c>
      <c r="G301" s="272">
        <v>0</v>
      </c>
      <c r="H301" s="272">
        <v>0</v>
      </c>
      <c r="I301" s="272">
        <v>0</v>
      </c>
      <c r="J301" s="204">
        <f t="shared" si="29"/>
        <v>0</v>
      </c>
      <c r="K301" s="192">
        <f t="shared" si="30"/>
        <v>0</v>
      </c>
    </row>
    <row r="302" spans="1:11" ht="12" customHeight="1" x14ac:dyDescent="0.2">
      <c r="A302" s="279">
        <v>2</v>
      </c>
      <c r="B302" s="267">
        <v>6</v>
      </c>
      <c r="C302" s="267">
        <v>5</v>
      </c>
      <c r="D302" s="267">
        <v>8</v>
      </c>
      <c r="E302" s="267"/>
      <c r="F302" s="286" t="s">
        <v>1217</v>
      </c>
      <c r="G302" s="272">
        <v>0</v>
      </c>
      <c r="H302" s="272">
        <v>0</v>
      </c>
      <c r="I302" s="272">
        <v>0</v>
      </c>
      <c r="J302" s="204">
        <f t="shared" si="29"/>
        <v>0</v>
      </c>
      <c r="K302" s="192">
        <f t="shared" si="30"/>
        <v>0</v>
      </c>
    </row>
    <row r="303" spans="1:11" ht="12" customHeight="1" x14ac:dyDescent="0.2">
      <c r="A303" s="216">
        <v>2</v>
      </c>
      <c r="B303" s="217">
        <v>6</v>
      </c>
      <c r="C303" s="217">
        <v>7</v>
      </c>
      <c r="D303" s="217"/>
      <c r="E303" s="271"/>
      <c r="F303" s="280" t="s">
        <v>1218</v>
      </c>
      <c r="G303" s="219">
        <f>+G304+G305+G306+G307+G308+G309+G310+G311+G312</f>
        <v>0</v>
      </c>
      <c r="H303" s="219">
        <f>+H304+H305+H306+H307+H308+H309+H310+H311+H312</f>
        <v>0</v>
      </c>
      <c r="I303" s="219">
        <f>+I304+I305+I306+I307+I308+I309+I310+I311+I312</f>
        <v>0</v>
      </c>
      <c r="J303" s="219">
        <f>+J304+J305+J306+J307+J308+J309+J310+J311+J312</f>
        <v>0</v>
      </c>
      <c r="K303" s="276">
        <f>+K304+K305+K306+K307+K308+K309+K310+K311+K312</f>
        <v>0</v>
      </c>
    </row>
    <row r="304" spans="1:11" ht="12" customHeight="1" x14ac:dyDescent="0.2">
      <c r="A304" s="279">
        <v>2</v>
      </c>
      <c r="B304" s="267">
        <v>6</v>
      </c>
      <c r="C304" s="267">
        <v>7</v>
      </c>
      <c r="D304" s="267">
        <v>1</v>
      </c>
      <c r="E304" s="267"/>
      <c r="F304" s="286" t="s">
        <v>1219</v>
      </c>
      <c r="G304" s="272">
        <v>0</v>
      </c>
      <c r="H304" s="272">
        <v>0</v>
      </c>
      <c r="I304" s="272">
        <v>0</v>
      </c>
      <c r="J304" s="204">
        <f t="shared" ref="J304:J312" si="31">SUM(G304:I304)</f>
        <v>0</v>
      </c>
      <c r="K304" s="192">
        <f t="shared" ref="K304:K312" si="32">J304/$J$365*100</f>
        <v>0</v>
      </c>
    </row>
    <row r="305" spans="1:11" ht="12" customHeight="1" x14ac:dyDescent="0.2">
      <c r="A305" s="266">
        <v>2</v>
      </c>
      <c r="B305" s="267">
        <v>6</v>
      </c>
      <c r="C305" s="267">
        <v>7</v>
      </c>
      <c r="D305" s="267">
        <v>2</v>
      </c>
      <c r="E305" s="267"/>
      <c r="F305" s="286" t="s">
        <v>1220</v>
      </c>
      <c r="G305" s="272">
        <v>0</v>
      </c>
      <c r="H305" s="272">
        <v>0</v>
      </c>
      <c r="I305" s="272">
        <v>0</v>
      </c>
      <c r="J305" s="204">
        <f t="shared" si="31"/>
        <v>0</v>
      </c>
      <c r="K305" s="192">
        <f t="shared" si="32"/>
        <v>0</v>
      </c>
    </row>
    <row r="306" spans="1:11" ht="12" customHeight="1" x14ac:dyDescent="0.2">
      <c r="A306" s="266">
        <v>2</v>
      </c>
      <c r="B306" s="267">
        <v>6</v>
      </c>
      <c r="C306" s="267">
        <v>7</v>
      </c>
      <c r="D306" s="267">
        <v>3</v>
      </c>
      <c r="E306" s="267"/>
      <c r="F306" s="286" t="s">
        <v>1221</v>
      </c>
      <c r="G306" s="272">
        <v>0</v>
      </c>
      <c r="H306" s="272">
        <v>0</v>
      </c>
      <c r="I306" s="272">
        <v>0</v>
      </c>
      <c r="J306" s="204">
        <f t="shared" si="31"/>
        <v>0</v>
      </c>
      <c r="K306" s="192">
        <f t="shared" si="32"/>
        <v>0</v>
      </c>
    </row>
    <row r="307" spans="1:11" ht="12" customHeight="1" x14ac:dyDescent="0.2">
      <c r="A307" s="266">
        <v>2</v>
      </c>
      <c r="B307" s="267">
        <v>6</v>
      </c>
      <c r="C307" s="267">
        <v>7</v>
      </c>
      <c r="D307" s="267">
        <v>4</v>
      </c>
      <c r="E307" s="267"/>
      <c r="F307" s="286" t="s">
        <v>1222</v>
      </c>
      <c r="G307" s="272">
        <v>0</v>
      </c>
      <c r="H307" s="272">
        <v>0</v>
      </c>
      <c r="I307" s="272">
        <v>0</v>
      </c>
      <c r="J307" s="204">
        <f t="shared" si="31"/>
        <v>0</v>
      </c>
      <c r="K307" s="192">
        <f t="shared" si="32"/>
        <v>0</v>
      </c>
    </row>
    <row r="308" spans="1:11" ht="12" customHeight="1" x14ac:dyDescent="0.2">
      <c r="A308" s="266">
        <v>2</v>
      </c>
      <c r="B308" s="267">
        <v>6</v>
      </c>
      <c r="C308" s="267">
        <v>7</v>
      </c>
      <c r="D308" s="267">
        <v>5</v>
      </c>
      <c r="E308" s="267"/>
      <c r="F308" s="286" t="s">
        <v>1223</v>
      </c>
      <c r="G308" s="272">
        <v>0</v>
      </c>
      <c r="H308" s="272">
        <v>0</v>
      </c>
      <c r="I308" s="272">
        <v>0</v>
      </c>
      <c r="J308" s="204">
        <f t="shared" si="31"/>
        <v>0</v>
      </c>
      <c r="K308" s="192">
        <f t="shared" si="32"/>
        <v>0</v>
      </c>
    </row>
    <row r="309" spans="1:11" ht="12" customHeight="1" x14ac:dyDescent="0.2">
      <c r="A309" s="266">
        <v>2</v>
      </c>
      <c r="B309" s="267">
        <v>6</v>
      </c>
      <c r="C309" s="267">
        <v>7</v>
      </c>
      <c r="D309" s="267">
        <v>6</v>
      </c>
      <c r="E309" s="267"/>
      <c r="F309" s="286" t="s">
        <v>1224</v>
      </c>
      <c r="G309" s="272">
        <v>0</v>
      </c>
      <c r="H309" s="272">
        <v>0</v>
      </c>
      <c r="I309" s="272">
        <v>0</v>
      </c>
      <c r="J309" s="204">
        <f t="shared" si="31"/>
        <v>0</v>
      </c>
      <c r="K309" s="192">
        <f t="shared" si="32"/>
        <v>0</v>
      </c>
    </row>
    <row r="310" spans="1:11" ht="12" customHeight="1" x14ac:dyDescent="0.2">
      <c r="A310" s="266">
        <v>2</v>
      </c>
      <c r="B310" s="267">
        <v>6</v>
      </c>
      <c r="C310" s="267">
        <v>7</v>
      </c>
      <c r="D310" s="267">
        <v>7</v>
      </c>
      <c r="E310" s="267"/>
      <c r="F310" s="286" t="s">
        <v>1225</v>
      </c>
      <c r="G310" s="272">
        <v>0</v>
      </c>
      <c r="H310" s="272">
        <v>0</v>
      </c>
      <c r="I310" s="272">
        <v>0</v>
      </c>
      <c r="J310" s="204">
        <f t="shared" si="31"/>
        <v>0</v>
      </c>
      <c r="K310" s="192">
        <f t="shared" si="32"/>
        <v>0</v>
      </c>
    </row>
    <row r="311" spans="1:11" ht="12" customHeight="1" x14ac:dyDescent="0.2">
      <c r="A311" s="266">
        <v>2</v>
      </c>
      <c r="B311" s="267">
        <v>6</v>
      </c>
      <c r="C311" s="267">
        <v>7</v>
      </c>
      <c r="D311" s="267">
        <v>8</v>
      </c>
      <c r="E311" s="267"/>
      <c r="F311" s="286" t="s">
        <v>1226</v>
      </c>
      <c r="G311" s="272">
        <v>0</v>
      </c>
      <c r="H311" s="272">
        <v>0</v>
      </c>
      <c r="I311" s="272">
        <v>0</v>
      </c>
      <c r="J311" s="204">
        <f t="shared" si="31"/>
        <v>0</v>
      </c>
      <c r="K311" s="192">
        <f t="shared" si="32"/>
        <v>0</v>
      </c>
    </row>
    <row r="312" spans="1:11" ht="12" customHeight="1" x14ac:dyDescent="0.2">
      <c r="A312" s="266">
        <v>2</v>
      </c>
      <c r="B312" s="267">
        <v>6</v>
      </c>
      <c r="C312" s="267">
        <v>7</v>
      </c>
      <c r="D312" s="267">
        <v>9</v>
      </c>
      <c r="E312" s="267"/>
      <c r="F312" s="286" t="s">
        <v>1227</v>
      </c>
      <c r="G312" s="272">
        <v>0</v>
      </c>
      <c r="H312" s="272">
        <v>0</v>
      </c>
      <c r="I312" s="272">
        <v>0</v>
      </c>
      <c r="J312" s="204">
        <f t="shared" si="31"/>
        <v>0</v>
      </c>
      <c r="K312" s="192">
        <f t="shared" si="32"/>
        <v>0</v>
      </c>
    </row>
    <row r="313" spans="1:11" ht="12" customHeight="1" x14ac:dyDescent="0.2">
      <c r="A313" s="290">
        <v>2</v>
      </c>
      <c r="B313" s="291">
        <v>6</v>
      </c>
      <c r="C313" s="291">
        <v>8</v>
      </c>
      <c r="D313" s="291"/>
      <c r="E313" s="292"/>
      <c r="F313" s="293" t="s">
        <v>1228</v>
      </c>
      <c r="G313" s="294">
        <f>G314+G315+G316+G319+G320+G321+G322+G323+G328</f>
        <v>1267200</v>
      </c>
      <c r="H313" s="294">
        <f>H314+H315+H316+H319+H320+H321+H322+H323+H328</f>
        <v>0</v>
      </c>
      <c r="I313" s="294">
        <f>I314+I315+I316+I319+I320+I321+I322+I323+I328</f>
        <v>0</v>
      </c>
      <c r="J313" s="294">
        <f>J314+J315+J316+J319+J320+J321+J322+J323+J328</f>
        <v>1267200</v>
      </c>
      <c r="K313" s="295">
        <f>K314+K315+K316+K319+K320+K321+K322+K323+K328</f>
        <v>1.2184615384615385</v>
      </c>
    </row>
    <row r="314" spans="1:11" ht="12" customHeight="1" x14ac:dyDescent="0.2">
      <c r="A314" s="266">
        <v>2</v>
      </c>
      <c r="B314" s="267">
        <v>6</v>
      </c>
      <c r="C314" s="267">
        <v>8</v>
      </c>
      <c r="D314" s="267">
        <v>1</v>
      </c>
      <c r="E314" s="267"/>
      <c r="F314" s="286" t="s">
        <v>1229</v>
      </c>
      <c r="G314" s="204">
        <v>1267200</v>
      </c>
      <c r="H314" s="204">
        <v>0</v>
      </c>
      <c r="I314" s="204">
        <v>0</v>
      </c>
      <c r="J314" s="204">
        <f>SUM(G314:I314)</f>
        <v>1267200</v>
      </c>
      <c r="K314" s="192">
        <f>J314/$J$365*100</f>
        <v>1.2184615384615385</v>
      </c>
    </row>
    <row r="315" spans="1:11" ht="12" customHeight="1" x14ac:dyDescent="0.2">
      <c r="A315" s="266">
        <v>2</v>
      </c>
      <c r="B315" s="267">
        <v>6</v>
      </c>
      <c r="C315" s="267">
        <v>8</v>
      </c>
      <c r="D315" s="267">
        <v>2</v>
      </c>
      <c r="E315" s="267"/>
      <c r="F315" s="286" t="s">
        <v>1230</v>
      </c>
      <c r="G315" s="204">
        <v>0</v>
      </c>
      <c r="H315" s="204">
        <v>0</v>
      </c>
      <c r="I315" s="204">
        <v>0</v>
      </c>
      <c r="J315" s="204">
        <f>SUM(G315:I315)</f>
        <v>0</v>
      </c>
      <c r="K315" s="192">
        <f>J315/$J$365*100</f>
        <v>0</v>
      </c>
    </row>
    <row r="316" spans="1:11" ht="12" customHeight="1" x14ac:dyDescent="0.2">
      <c r="A316" s="262">
        <v>2</v>
      </c>
      <c r="B316" s="263">
        <v>6</v>
      </c>
      <c r="C316" s="263">
        <v>8</v>
      </c>
      <c r="D316" s="263">
        <v>3</v>
      </c>
      <c r="E316" s="263"/>
      <c r="F316" s="296" t="s">
        <v>1231</v>
      </c>
      <c r="G316" s="277">
        <f>G317+G318</f>
        <v>0</v>
      </c>
      <c r="H316" s="277">
        <f>H317+H318</f>
        <v>0</v>
      </c>
      <c r="I316" s="277">
        <f>I317+I318</f>
        <v>0</v>
      </c>
      <c r="J316" s="277">
        <f>J317+J318</f>
        <v>0</v>
      </c>
      <c r="K316" s="297">
        <f>K317+K318</f>
        <v>0</v>
      </c>
    </row>
    <row r="317" spans="1:11" ht="12" customHeight="1" x14ac:dyDescent="0.2">
      <c r="A317" s="266">
        <v>2</v>
      </c>
      <c r="B317" s="267">
        <v>6</v>
      </c>
      <c r="C317" s="267">
        <v>8</v>
      </c>
      <c r="D317" s="267">
        <v>3</v>
      </c>
      <c r="E317" s="274">
        <v>1</v>
      </c>
      <c r="F317" s="286" t="s">
        <v>1232</v>
      </c>
      <c r="G317" s="204">
        <v>0</v>
      </c>
      <c r="H317" s="204">
        <v>0</v>
      </c>
      <c r="I317" s="204">
        <v>0</v>
      </c>
      <c r="J317" s="204">
        <f t="shared" ref="J317:J322" si="33">SUM(G317:I317)</f>
        <v>0</v>
      </c>
      <c r="K317" s="192">
        <f t="shared" ref="K317:K332" si="34">J317/$J$365*100</f>
        <v>0</v>
      </c>
    </row>
    <row r="318" spans="1:11" ht="12" customHeight="1" x14ac:dyDescent="0.2">
      <c r="A318" s="266">
        <v>2</v>
      </c>
      <c r="B318" s="267">
        <v>6</v>
      </c>
      <c r="C318" s="267">
        <v>8</v>
      </c>
      <c r="D318" s="267">
        <v>3</v>
      </c>
      <c r="E318" s="274">
        <v>2</v>
      </c>
      <c r="F318" s="286" t="s">
        <v>1233</v>
      </c>
      <c r="G318" s="204">
        <v>0</v>
      </c>
      <c r="H318" s="204">
        <v>0</v>
      </c>
      <c r="I318" s="204">
        <v>0</v>
      </c>
      <c r="J318" s="204">
        <f t="shared" si="33"/>
        <v>0</v>
      </c>
      <c r="K318" s="192">
        <f t="shared" si="34"/>
        <v>0</v>
      </c>
    </row>
    <row r="319" spans="1:11" ht="12" customHeight="1" x14ac:dyDescent="0.2">
      <c r="A319" s="266">
        <v>2</v>
      </c>
      <c r="B319" s="267">
        <v>6</v>
      </c>
      <c r="C319" s="267">
        <v>8</v>
      </c>
      <c r="D319" s="267">
        <v>4</v>
      </c>
      <c r="E319" s="267"/>
      <c r="F319" s="286" t="s">
        <v>1234</v>
      </c>
      <c r="G319" s="204">
        <v>0</v>
      </c>
      <c r="H319" s="204">
        <v>0</v>
      </c>
      <c r="I319" s="204">
        <v>0</v>
      </c>
      <c r="J319" s="204">
        <f t="shared" si="33"/>
        <v>0</v>
      </c>
      <c r="K319" s="192">
        <f t="shared" si="34"/>
        <v>0</v>
      </c>
    </row>
    <row r="320" spans="1:11" ht="12" customHeight="1" x14ac:dyDescent="0.2">
      <c r="A320" s="266">
        <v>2</v>
      </c>
      <c r="B320" s="267">
        <v>6</v>
      </c>
      <c r="C320" s="267">
        <v>8</v>
      </c>
      <c r="D320" s="267">
        <v>5</v>
      </c>
      <c r="E320" s="267"/>
      <c r="F320" s="286" t="s">
        <v>1235</v>
      </c>
      <c r="G320" s="204">
        <v>0</v>
      </c>
      <c r="H320" s="204">
        <v>0</v>
      </c>
      <c r="I320" s="204">
        <v>0</v>
      </c>
      <c r="J320" s="204">
        <f t="shared" si="33"/>
        <v>0</v>
      </c>
      <c r="K320" s="192">
        <f t="shared" si="34"/>
        <v>0</v>
      </c>
    </row>
    <row r="321" spans="1:11" ht="12" customHeight="1" x14ac:dyDescent="0.2">
      <c r="A321" s="266">
        <v>2</v>
      </c>
      <c r="B321" s="267">
        <v>6</v>
      </c>
      <c r="C321" s="267">
        <v>8</v>
      </c>
      <c r="D321" s="267">
        <v>6</v>
      </c>
      <c r="E321" s="267"/>
      <c r="F321" s="286" t="s">
        <v>1236</v>
      </c>
      <c r="G321" s="204">
        <v>0</v>
      </c>
      <c r="H321" s="204">
        <v>0</v>
      </c>
      <c r="I321" s="204">
        <v>0</v>
      </c>
      <c r="J321" s="204">
        <f t="shared" si="33"/>
        <v>0</v>
      </c>
      <c r="K321" s="192">
        <f t="shared" si="34"/>
        <v>0</v>
      </c>
    </row>
    <row r="322" spans="1:11" ht="12" customHeight="1" x14ac:dyDescent="0.2">
      <c r="A322" s="266">
        <v>2</v>
      </c>
      <c r="B322" s="267">
        <v>6</v>
      </c>
      <c r="C322" s="267">
        <v>8</v>
      </c>
      <c r="D322" s="267">
        <v>7</v>
      </c>
      <c r="E322" s="267"/>
      <c r="F322" s="286" t="s">
        <v>1237</v>
      </c>
      <c r="G322" s="204">
        <v>0</v>
      </c>
      <c r="H322" s="204">
        <v>0</v>
      </c>
      <c r="I322" s="204">
        <v>0</v>
      </c>
      <c r="J322" s="204">
        <f t="shared" si="33"/>
        <v>0</v>
      </c>
      <c r="K322" s="192">
        <f t="shared" si="34"/>
        <v>0</v>
      </c>
    </row>
    <row r="323" spans="1:11" ht="12" customHeight="1" x14ac:dyDescent="0.2">
      <c r="A323" s="298">
        <v>2</v>
      </c>
      <c r="B323" s="263">
        <v>6</v>
      </c>
      <c r="C323" s="263">
        <v>8</v>
      </c>
      <c r="D323" s="263">
        <v>8</v>
      </c>
      <c r="E323" s="263"/>
      <c r="F323" s="296" t="s">
        <v>1238</v>
      </c>
      <c r="G323" s="196">
        <f>+G324+G325+G326+G327+G328</f>
        <v>0</v>
      </c>
      <c r="H323" s="196">
        <f>+H324+H325+H326+H327+H328</f>
        <v>0</v>
      </c>
      <c r="I323" s="196">
        <f>+I324+I325+I326+I327+I328</f>
        <v>0</v>
      </c>
      <c r="J323" s="196">
        <f>+J324+J325+J326+J327+J328</f>
        <v>0</v>
      </c>
      <c r="K323" s="197">
        <f>+K324+K325+K326+K327+K328</f>
        <v>0</v>
      </c>
    </row>
    <row r="324" spans="1:11" ht="12" customHeight="1" x14ac:dyDescent="0.2">
      <c r="A324" s="266">
        <v>2</v>
      </c>
      <c r="B324" s="267">
        <v>6</v>
      </c>
      <c r="C324" s="267">
        <v>8</v>
      </c>
      <c r="D324" s="267">
        <v>8</v>
      </c>
      <c r="E324" s="267">
        <v>1</v>
      </c>
      <c r="F324" s="286" t="s">
        <v>1239</v>
      </c>
      <c r="G324" s="204"/>
      <c r="H324" s="204">
        <v>0</v>
      </c>
      <c r="I324" s="204">
        <v>0</v>
      </c>
      <c r="J324" s="204">
        <f>SUM(G324:I324)</f>
        <v>0</v>
      </c>
      <c r="K324" s="192">
        <f t="shared" si="34"/>
        <v>0</v>
      </c>
    </row>
    <row r="325" spans="1:11" ht="12.75" hidden="1" x14ac:dyDescent="0.2">
      <c r="A325" s="266">
        <v>2</v>
      </c>
      <c r="B325" s="267">
        <v>6</v>
      </c>
      <c r="C325" s="267">
        <v>8</v>
      </c>
      <c r="D325" s="267">
        <v>8</v>
      </c>
      <c r="E325" s="267">
        <v>2</v>
      </c>
      <c r="F325" s="286" t="s">
        <v>1240</v>
      </c>
      <c r="G325" s="204">
        <v>0</v>
      </c>
      <c r="H325" s="204">
        <v>0</v>
      </c>
      <c r="I325" s="204">
        <v>0</v>
      </c>
      <c r="J325" s="204">
        <f>SUM(G325:I325)</f>
        <v>0</v>
      </c>
      <c r="K325" s="192">
        <f t="shared" si="34"/>
        <v>0</v>
      </c>
    </row>
    <row r="326" spans="1:11" ht="12.75" hidden="1" x14ac:dyDescent="0.2">
      <c r="A326" s="266">
        <v>2</v>
      </c>
      <c r="B326" s="267">
        <v>6</v>
      </c>
      <c r="C326" s="267">
        <v>8</v>
      </c>
      <c r="D326" s="267">
        <v>8</v>
      </c>
      <c r="E326" s="267">
        <v>3</v>
      </c>
      <c r="F326" s="286" t="s">
        <v>1241</v>
      </c>
      <c r="G326" s="204">
        <v>0</v>
      </c>
      <c r="H326" s="204">
        <v>0</v>
      </c>
      <c r="I326" s="204">
        <v>0</v>
      </c>
      <c r="J326" s="204">
        <f>SUM(G326:I326)</f>
        <v>0</v>
      </c>
      <c r="K326" s="192">
        <f t="shared" si="34"/>
        <v>0</v>
      </c>
    </row>
    <row r="327" spans="1:11" ht="12.75" hidden="1" x14ac:dyDescent="0.2">
      <c r="A327" s="266">
        <v>2</v>
      </c>
      <c r="B327" s="267">
        <v>6</v>
      </c>
      <c r="C327" s="267">
        <v>8</v>
      </c>
      <c r="D327" s="267">
        <v>8</v>
      </c>
      <c r="E327" s="267">
        <v>4</v>
      </c>
      <c r="F327" s="286" t="s">
        <v>1242</v>
      </c>
      <c r="G327" s="204">
        <v>0</v>
      </c>
      <c r="H327" s="204">
        <v>0</v>
      </c>
      <c r="I327" s="204">
        <v>0</v>
      </c>
      <c r="J327" s="204">
        <f>SUM(G327:I327)</f>
        <v>0</v>
      </c>
      <c r="K327" s="192">
        <f t="shared" si="34"/>
        <v>0</v>
      </c>
    </row>
    <row r="328" spans="1:11" ht="12.75" hidden="1" x14ac:dyDescent="0.2">
      <c r="A328" s="269">
        <v>2</v>
      </c>
      <c r="B328" s="222">
        <v>6</v>
      </c>
      <c r="C328" s="222">
        <v>8</v>
      </c>
      <c r="D328" s="222">
        <v>9</v>
      </c>
      <c r="E328" s="222"/>
      <c r="F328" s="299" t="s">
        <v>1243</v>
      </c>
      <c r="G328" s="300">
        <v>0</v>
      </c>
      <c r="H328" s="300">
        <v>0</v>
      </c>
      <c r="I328" s="300">
        <v>0</v>
      </c>
      <c r="J328" s="204">
        <f>SUM(G328:I328)</f>
        <v>0</v>
      </c>
      <c r="K328" s="192">
        <f t="shared" si="34"/>
        <v>0</v>
      </c>
    </row>
    <row r="329" spans="1:11" ht="12.75" hidden="1" x14ac:dyDescent="0.2">
      <c r="A329" s="301">
        <v>2</v>
      </c>
      <c r="B329" s="264">
        <v>6</v>
      </c>
      <c r="C329" s="264">
        <v>9</v>
      </c>
      <c r="D329" s="264"/>
      <c r="E329" s="264"/>
      <c r="F329" s="302" t="s">
        <v>1244</v>
      </c>
      <c r="G329" s="227">
        <f>SUM(G330:G332)</f>
        <v>0</v>
      </c>
      <c r="H329" s="227">
        <f>SUM(H330:H332)</f>
        <v>0</v>
      </c>
      <c r="I329" s="227">
        <f>SUM(I330:I332)</f>
        <v>0</v>
      </c>
      <c r="J329" s="227">
        <f>SUM(J330:J332)</f>
        <v>0</v>
      </c>
      <c r="K329" s="303">
        <f>SUM(K330:K332)</f>
        <v>0</v>
      </c>
    </row>
    <row r="330" spans="1:11" ht="12.75" hidden="1" x14ac:dyDescent="0.2">
      <c r="A330" s="266">
        <v>2</v>
      </c>
      <c r="B330" s="267">
        <v>6</v>
      </c>
      <c r="C330" s="267">
        <v>9</v>
      </c>
      <c r="D330" s="267">
        <v>1</v>
      </c>
      <c r="E330" s="222"/>
      <c r="F330" s="286" t="s">
        <v>1245</v>
      </c>
      <c r="G330" s="204">
        <v>0</v>
      </c>
      <c r="H330" s="204">
        <v>0</v>
      </c>
      <c r="I330" s="204">
        <v>0</v>
      </c>
      <c r="J330" s="204">
        <f>SUM(G330:I330)</f>
        <v>0</v>
      </c>
      <c r="K330" s="192">
        <f t="shared" si="34"/>
        <v>0</v>
      </c>
    </row>
    <row r="331" spans="1:11" ht="12.75" hidden="1" x14ac:dyDescent="0.2">
      <c r="A331" s="266">
        <v>2</v>
      </c>
      <c r="B331" s="267">
        <v>6</v>
      </c>
      <c r="C331" s="267">
        <v>9</v>
      </c>
      <c r="D331" s="267">
        <v>2</v>
      </c>
      <c r="E331" s="222"/>
      <c r="F331" s="286" t="s">
        <v>1246</v>
      </c>
      <c r="G331" s="204">
        <v>0</v>
      </c>
      <c r="H331" s="204">
        <v>0</v>
      </c>
      <c r="I331" s="204">
        <v>0</v>
      </c>
      <c r="J331" s="204">
        <f>SUM(G331:I331)</f>
        <v>0</v>
      </c>
      <c r="K331" s="192">
        <f t="shared" si="34"/>
        <v>0</v>
      </c>
    </row>
    <row r="332" spans="1:11" ht="12.75" hidden="1" x14ac:dyDescent="0.2">
      <c r="A332" s="266">
        <v>2</v>
      </c>
      <c r="B332" s="267">
        <v>6</v>
      </c>
      <c r="C332" s="267">
        <v>9</v>
      </c>
      <c r="D332" s="267">
        <v>9</v>
      </c>
      <c r="E332" s="267"/>
      <c r="F332" s="286" t="s">
        <v>1247</v>
      </c>
      <c r="G332" s="204">
        <v>0</v>
      </c>
      <c r="H332" s="204">
        <v>0</v>
      </c>
      <c r="I332" s="204">
        <v>0</v>
      </c>
      <c r="J332" s="204">
        <f>SUM(G332:I332)</f>
        <v>0</v>
      </c>
      <c r="K332" s="192">
        <f t="shared" si="34"/>
        <v>0</v>
      </c>
    </row>
    <row r="333" spans="1:11" ht="12.75" hidden="1" x14ac:dyDescent="0.2">
      <c r="A333" s="260">
        <v>2</v>
      </c>
      <c r="B333" s="217">
        <v>6</v>
      </c>
      <c r="C333" s="217">
        <v>10</v>
      </c>
      <c r="D333" s="217"/>
      <c r="E333" s="271"/>
      <c r="F333" s="280" t="s">
        <v>1248</v>
      </c>
      <c r="G333" s="219">
        <f>+G334+G339</f>
        <v>0</v>
      </c>
      <c r="H333" s="219">
        <f>+H334+H339</f>
        <v>0</v>
      </c>
      <c r="I333" s="219">
        <f>+I334+I339</f>
        <v>0</v>
      </c>
      <c r="J333" s="219">
        <f>+J334+J339</f>
        <v>0</v>
      </c>
      <c r="K333" s="276">
        <f>+K334+K339</f>
        <v>0</v>
      </c>
    </row>
    <row r="334" spans="1:11" ht="12.75" hidden="1" x14ac:dyDescent="0.2">
      <c r="A334" s="262">
        <v>2</v>
      </c>
      <c r="B334" s="263">
        <v>6</v>
      </c>
      <c r="C334" s="263">
        <v>10</v>
      </c>
      <c r="D334" s="263">
        <v>1</v>
      </c>
      <c r="E334" s="263"/>
      <c r="F334" s="296" t="s">
        <v>1249</v>
      </c>
      <c r="G334" s="277">
        <f>SUM(G335)</f>
        <v>0</v>
      </c>
      <c r="H334" s="277">
        <f>SUM(H335)</f>
        <v>0</v>
      </c>
      <c r="I334" s="277">
        <f>SUM(I335)</f>
        <v>0</v>
      </c>
      <c r="J334" s="277">
        <f>SUM(J335)</f>
        <v>0</v>
      </c>
      <c r="K334" s="278">
        <f>SUM(K335)</f>
        <v>0</v>
      </c>
    </row>
    <row r="335" spans="1:11" ht="12.75" hidden="1" x14ac:dyDescent="0.2">
      <c r="A335" s="266">
        <v>2</v>
      </c>
      <c r="B335" s="267">
        <v>6</v>
      </c>
      <c r="C335" s="267">
        <v>10</v>
      </c>
      <c r="D335" s="267">
        <v>1</v>
      </c>
      <c r="E335" s="274">
        <v>1</v>
      </c>
      <c r="F335" s="286" t="s">
        <v>1250</v>
      </c>
      <c r="G335" s="204">
        <v>0</v>
      </c>
      <c r="H335" s="204">
        <v>0</v>
      </c>
      <c r="I335" s="204">
        <v>0</v>
      </c>
      <c r="J335" s="204">
        <f>SUM(G335:I335)</f>
        <v>0</v>
      </c>
      <c r="K335" s="192">
        <f>J335/$J$365*100</f>
        <v>0</v>
      </c>
    </row>
    <row r="336" spans="1:11" ht="12.75" hidden="1" x14ac:dyDescent="0.2">
      <c r="A336" s="266">
        <v>2</v>
      </c>
      <c r="B336" s="267">
        <v>6</v>
      </c>
      <c r="C336" s="267">
        <v>10</v>
      </c>
      <c r="D336" s="267">
        <v>1</v>
      </c>
      <c r="E336" s="274">
        <v>2</v>
      </c>
      <c r="F336" s="286" t="s">
        <v>1251</v>
      </c>
      <c r="G336" s="204">
        <v>0</v>
      </c>
      <c r="H336" s="204">
        <v>0</v>
      </c>
      <c r="I336" s="204">
        <v>0</v>
      </c>
      <c r="J336" s="204">
        <f>SUM(G336:I336)</f>
        <v>0</v>
      </c>
      <c r="K336" s="192">
        <f>J336/$J$365*100</f>
        <v>0</v>
      </c>
    </row>
    <row r="337" spans="1:16" s="153" customFormat="1" ht="12.75" hidden="1" x14ac:dyDescent="0.2">
      <c r="A337" s="266">
        <v>2</v>
      </c>
      <c r="B337" s="267">
        <v>6</v>
      </c>
      <c r="C337" s="267">
        <v>10</v>
      </c>
      <c r="D337" s="267">
        <v>1</v>
      </c>
      <c r="E337" s="274">
        <v>3</v>
      </c>
      <c r="F337" s="286" t="s">
        <v>1252</v>
      </c>
      <c r="G337" s="204">
        <v>0</v>
      </c>
      <c r="H337" s="204">
        <v>0</v>
      </c>
      <c r="I337" s="204">
        <v>0</v>
      </c>
      <c r="J337" s="204">
        <f>SUM(G337:I337)</f>
        <v>0</v>
      </c>
      <c r="K337" s="192">
        <f>J337/$J$365*100</f>
        <v>0</v>
      </c>
      <c r="M337" s="154"/>
      <c r="N337" s="155"/>
      <c r="P337" s="337"/>
    </row>
    <row r="338" spans="1:16" s="153" customFormat="1" ht="12.75" hidden="1" x14ac:dyDescent="0.2">
      <c r="A338" s="266">
        <v>2</v>
      </c>
      <c r="B338" s="267">
        <v>6</v>
      </c>
      <c r="C338" s="267">
        <v>10</v>
      </c>
      <c r="D338" s="267">
        <v>1</v>
      </c>
      <c r="E338" s="274">
        <v>4</v>
      </c>
      <c r="F338" s="286" t="s">
        <v>1253</v>
      </c>
      <c r="G338" s="204">
        <v>0</v>
      </c>
      <c r="H338" s="204">
        <v>0</v>
      </c>
      <c r="I338" s="204">
        <v>0</v>
      </c>
      <c r="J338" s="204">
        <f>SUM(G338:I338)</f>
        <v>0</v>
      </c>
      <c r="K338" s="192">
        <f>J338/$J$365*100</f>
        <v>0</v>
      </c>
      <c r="M338" s="154"/>
      <c r="N338" s="155"/>
      <c r="P338" s="337"/>
    </row>
    <row r="339" spans="1:16" s="153" customFormat="1" ht="12.75" hidden="1" x14ac:dyDescent="0.2">
      <c r="A339" s="262">
        <v>2</v>
      </c>
      <c r="B339" s="263">
        <v>6</v>
      </c>
      <c r="C339" s="263">
        <v>10</v>
      </c>
      <c r="D339" s="263">
        <v>2</v>
      </c>
      <c r="E339" s="263"/>
      <c r="F339" s="296" t="s">
        <v>1254</v>
      </c>
      <c r="G339" s="277">
        <f>SUM(G340:G342)</f>
        <v>0</v>
      </c>
      <c r="H339" s="277">
        <f>SUM(H340:H342)</f>
        <v>0</v>
      </c>
      <c r="I339" s="277">
        <f>SUM(I340:I342)</f>
        <v>0</v>
      </c>
      <c r="J339" s="277">
        <f>SUM(J340:J342)</f>
        <v>0</v>
      </c>
      <c r="K339" s="278">
        <f>SUM(K340:K342)</f>
        <v>0</v>
      </c>
      <c r="M339" s="154"/>
      <c r="N339" s="155"/>
      <c r="P339" s="337"/>
    </row>
    <row r="340" spans="1:16" s="153" customFormat="1" ht="12.75" hidden="1" x14ac:dyDescent="0.2">
      <c r="A340" s="266">
        <v>2</v>
      </c>
      <c r="B340" s="267">
        <v>6</v>
      </c>
      <c r="C340" s="267">
        <v>10</v>
      </c>
      <c r="D340" s="267">
        <v>2</v>
      </c>
      <c r="E340" s="274">
        <v>1</v>
      </c>
      <c r="F340" s="286" t="s">
        <v>1255</v>
      </c>
      <c r="G340" s="204">
        <v>0</v>
      </c>
      <c r="H340" s="204">
        <v>0</v>
      </c>
      <c r="I340" s="204">
        <v>0</v>
      </c>
      <c r="J340" s="204">
        <f>SUM(G340:I340)</f>
        <v>0</v>
      </c>
      <c r="K340" s="192">
        <f>J340/$J$365*100</f>
        <v>0</v>
      </c>
      <c r="M340" s="154"/>
      <c r="N340" s="155"/>
      <c r="P340" s="337"/>
    </row>
    <row r="341" spans="1:16" s="153" customFormat="1" ht="12.75" hidden="1" x14ac:dyDescent="0.2">
      <c r="A341" s="266">
        <v>2</v>
      </c>
      <c r="B341" s="267">
        <v>6</v>
      </c>
      <c r="C341" s="267">
        <v>10</v>
      </c>
      <c r="D341" s="267">
        <v>2</v>
      </c>
      <c r="E341" s="274">
        <v>2</v>
      </c>
      <c r="F341" s="286" t="s">
        <v>1256</v>
      </c>
      <c r="G341" s="204">
        <v>0</v>
      </c>
      <c r="H341" s="204">
        <v>0</v>
      </c>
      <c r="I341" s="204">
        <v>0</v>
      </c>
      <c r="J341" s="204">
        <f>SUM(G341:I341)</f>
        <v>0</v>
      </c>
      <c r="K341" s="192">
        <f>J341/$J$365*100</f>
        <v>0</v>
      </c>
      <c r="M341" s="154"/>
      <c r="N341" s="155"/>
      <c r="P341" s="337"/>
    </row>
    <row r="342" spans="1:16" s="153" customFormat="1" ht="12.75" hidden="1" x14ac:dyDescent="0.2">
      <c r="A342" s="266">
        <v>2</v>
      </c>
      <c r="B342" s="267">
        <v>6</v>
      </c>
      <c r="C342" s="267">
        <v>10</v>
      </c>
      <c r="D342" s="267">
        <v>2</v>
      </c>
      <c r="E342" s="274">
        <v>3</v>
      </c>
      <c r="F342" s="286" t="s">
        <v>1257</v>
      </c>
      <c r="G342" s="204">
        <v>0</v>
      </c>
      <c r="H342" s="204">
        <v>0</v>
      </c>
      <c r="I342" s="204">
        <v>0</v>
      </c>
      <c r="J342" s="204">
        <f>SUM(G342:I342)</f>
        <v>0</v>
      </c>
      <c r="K342" s="192">
        <f>J342/$J$365*100</f>
        <v>0</v>
      </c>
      <c r="M342" s="154"/>
      <c r="N342" s="155"/>
      <c r="P342" s="337"/>
    </row>
    <row r="343" spans="1:16" s="153" customFormat="1" ht="12.75" hidden="1" x14ac:dyDescent="0.2">
      <c r="A343" s="260">
        <v>2</v>
      </c>
      <c r="B343" s="217">
        <v>7</v>
      </c>
      <c r="C343" s="217"/>
      <c r="D343" s="217"/>
      <c r="E343" s="217"/>
      <c r="F343" s="280" t="s">
        <v>1258</v>
      </c>
      <c r="G343" s="219">
        <f>G344+G349+G359+G362</f>
        <v>0</v>
      </c>
      <c r="H343" s="219">
        <f>H344+H349+H359+H362</f>
        <v>0</v>
      </c>
      <c r="I343" s="219">
        <f>I344+I349+I359+I362</f>
        <v>0</v>
      </c>
      <c r="J343" s="219">
        <f>J344+J349+J359+J362</f>
        <v>0</v>
      </c>
      <c r="K343" s="276">
        <f>K344+K349+K359+K362</f>
        <v>0</v>
      </c>
      <c r="M343" s="154"/>
      <c r="N343" s="155"/>
      <c r="P343" s="337"/>
    </row>
    <row r="344" spans="1:16" s="153" customFormat="1" ht="12.75" hidden="1" x14ac:dyDescent="0.2">
      <c r="A344" s="301">
        <v>2</v>
      </c>
      <c r="B344" s="264">
        <v>7</v>
      </c>
      <c r="C344" s="264">
        <v>1</v>
      </c>
      <c r="D344" s="264"/>
      <c r="E344" s="264"/>
      <c r="F344" s="302" t="s">
        <v>1259</v>
      </c>
      <c r="G344" s="227">
        <f>+G345+G346+G347+G348</f>
        <v>0</v>
      </c>
      <c r="H344" s="227">
        <f>+H345+H346+H347+H348</f>
        <v>0</v>
      </c>
      <c r="I344" s="227">
        <f>+I345+I346+I347+I348</f>
        <v>0</v>
      </c>
      <c r="J344" s="227">
        <f>+J345+J346+J347+J348</f>
        <v>0</v>
      </c>
      <c r="K344" s="303">
        <f>+K345+K346+K347+K348</f>
        <v>0</v>
      </c>
      <c r="M344" s="154"/>
      <c r="N344" s="155"/>
      <c r="P344" s="337"/>
    </row>
    <row r="345" spans="1:16" s="153" customFormat="1" ht="12.75" hidden="1" x14ac:dyDescent="0.2">
      <c r="A345" s="266">
        <v>2</v>
      </c>
      <c r="B345" s="267">
        <v>7</v>
      </c>
      <c r="C345" s="267">
        <v>1</v>
      </c>
      <c r="D345" s="267">
        <v>1</v>
      </c>
      <c r="E345" s="222"/>
      <c r="F345" s="286" t="s">
        <v>1260</v>
      </c>
      <c r="G345" s="204">
        <v>0</v>
      </c>
      <c r="H345" s="204">
        <v>0</v>
      </c>
      <c r="I345" s="204">
        <v>0</v>
      </c>
      <c r="J345" s="204">
        <f>SUM(G345:I345)</f>
        <v>0</v>
      </c>
      <c r="K345" s="192">
        <f>J345/$J$365*100</f>
        <v>0</v>
      </c>
      <c r="M345" s="154"/>
      <c r="N345" s="155"/>
      <c r="P345" s="337"/>
    </row>
    <row r="346" spans="1:16" s="153" customFormat="1" ht="12.75" hidden="1" x14ac:dyDescent="0.2">
      <c r="A346" s="266">
        <v>2</v>
      </c>
      <c r="B346" s="267">
        <v>7</v>
      </c>
      <c r="C346" s="267">
        <v>1</v>
      </c>
      <c r="D346" s="267">
        <v>2</v>
      </c>
      <c r="E346" s="222"/>
      <c r="F346" s="286" t="s">
        <v>1261</v>
      </c>
      <c r="G346" s="204">
        <v>0</v>
      </c>
      <c r="H346" s="204">
        <v>0</v>
      </c>
      <c r="I346" s="204">
        <v>0</v>
      </c>
      <c r="J346" s="204">
        <f>SUM(G346:I346)</f>
        <v>0</v>
      </c>
      <c r="K346" s="192">
        <f>J346/$J$365*100</f>
        <v>0</v>
      </c>
      <c r="M346" s="154"/>
      <c r="N346" s="155"/>
      <c r="P346" s="337"/>
    </row>
    <row r="347" spans="1:16" s="153" customFormat="1" ht="12.75" hidden="1" x14ac:dyDescent="0.2">
      <c r="A347" s="266">
        <v>2</v>
      </c>
      <c r="B347" s="267">
        <v>7</v>
      </c>
      <c r="C347" s="267">
        <v>1</v>
      </c>
      <c r="D347" s="267">
        <v>3</v>
      </c>
      <c r="E347" s="222"/>
      <c r="F347" s="286" t="s">
        <v>1262</v>
      </c>
      <c r="G347" s="204">
        <v>0</v>
      </c>
      <c r="H347" s="204">
        <v>0</v>
      </c>
      <c r="I347" s="204">
        <v>0</v>
      </c>
      <c r="J347" s="204">
        <f>SUM(G347:I347)</f>
        <v>0</v>
      </c>
      <c r="K347" s="192">
        <f>J347/$J$365*100</f>
        <v>0</v>
      </c>
      <c r="M347" s="154"/>
      <c r="N347" s="155"/>
      <c r="P347" s="337"/>
    </row>
    <row r="348" spans="1:16" s="153" customFormat="1" ht="12.75" hidden="1" x14ac:dyDescent="0.2">
      <c r="A348" s="304">
        <v>2</v>
      </c>
      <c r="B348" s="305">
        <v>7</v>
      </c>
      <c r="C348" s="305">
        <v>1</v>
      </c>
      <c r="D348" s="305">
        <v>4</v>
      </c>
      <c r="E348" s="306"/>
      <c r="F348" s="307" t="s">
        <v>1263</v>
      </c>
      <c r="G348" s="247">
        <v>0</v>
      </c>
      <c r="H348" s="247">
        <v>0</v>
      </c>
      <c r="I348" s="247">
        <v>0</v>
      </c>
      <c r="J348" s="247">
        <f>SUM(G348:I348)</f>
        <v>0</v>
      </c>
      <c r="K348" s="192">
        <f>J348/$J$365*100</f>
        <v>0</v>
      </c>
      <c r="M348" s="154"/>
      <c r="N348" s="155"/>
      <c r="P348" s="337"/>
    </row>
    <row r="349" spans="1:16" s="153" customFormat="1" ht="12.75" hidden="1" x14ac:dyDescent="0.2">
      <c r="A349" s="301">
        <v>2</v>
      </c>
      <c r="B349" s="264">
        <v>7</v>
      </c>
      <c r="C349" s="264">
        <v>2</v>
      </c>
      <c r="D349" s="264"/>
      <c r="E349" s="264"/>
      <c r="F349" s="302" t="s">
        <v>1264</v>
      </c>
      <c r="G349" s="227">
        <f>+G350+G351+G352+G353+G354+G355+G356+G357+G358</f>
        <v>0</v>
      </c>
      <c r="H349" s="227">
        <f>+H350+H351+H352+H353+H354+H355+H356+H357+H358</f>
        <v>0</v>
      </c>
      <c r="I349" s="227">
        <f>+I350+I351+I352+I353+I354+I355+I356+I357+I358</f>
        <v>0</v>
      </c>
      <c r="J349" s="227">
        <f>+J350+J351+J352+J353+J354+J355+J356+J357+J358</f>
        <v>0</v>
      </c>
      <c r="K349" s="303">
        <f>+K350+K351+K352+K353+K354+K355+K356+K357+K358</f>
        <v>0</v>
      </c>
      <c r="M349" s="154"/>
      <c r="N349" s="155"/>
      <c r="P349" s="337"/>
    </row>
    <row r="350" spans="1:16" s="153" customFormat="1" ht="12.75" hidden="1" x14ac:dyDescent="0.2">
      <c r="A350" s="266">
        <v>2</v>
      </c>
      <c r="B350" s="267">
        <v>7</v>
      </c>
      <c r="C350" s="267">
        <v>2</v>
      </c>
      <c r="D350" s="267">
        <v>1</v>
      </c>
      <c r="E350" s="222"/>
      <c r="F350" s="286" t="s">
        <v>1265</v>
      </c>
      <c r="G350" s="204">
        <v>0</v>
      </c>
      <c r="H350" s="204">
        <v>0</v>
      </c>
      <c r="I350" s="204">
        <v>0</v>
      </c>
      <c r="J350" s="204">
        <f t="shared" ref="J350:J358" si="35">SUM(G350:I350)</f>
        <v>0</v>
      </c>
      <c r="K350" s="192">
        <f t="shared" ref="K350:K358" si="36">J350/$J$365*100</f>
        <v>0</v>
      </c>
      <c r="M350" s="154"/>
      <c r="N350" s="155"/>
      <c r="P350" s="337"/>
    </row>
    <row r="351" spans="1:16" s="153" customFormat="1" ht="12.75" hidden="1" x14ac:dyDescent="0.2">
      <c r="A351" s="266">
        <v>2</v>
      </c>
      <c r="B351" s="267">
        <v>7</v>
      </c>
      <c r="C351" s="267">
        <v>2</v>
      </c>
      <c r="D351" s="267">
        <v>2</v>
      </c>
      <c r="E351" s="222"/>
      <c r="F351" s="286" t="s">
        <v>1266</v>
      </c>
      <c r="G351" s="204">
        <v>0</v>
      </c>
      <c r="H351" s="204">
        <v>0</v>
      </c>
      <c r="I351" s="204">
        <v>0</v>
      </c>
      <c r="J351" s="204">
        <f t="shared" si="35"/>
        <v>0</v>
      </c>
      <c r="K351" s="192">
        <f t="shared" si="36"/>
        <v>0</v>
      </c>
      <c r="M351" s="154"/>
      <c r="N351" s="155"/>
      <c r="P351" s="337"/>
    </row>
    <row r="352" spans="1:16" s="153" customFormat="1" ht="12.75" hidden="1" x14ac:dyDescent="0.2">
      <c r="A352" s="266">
        <v>2</v>
      </c>
      <c r="B352" s="267">
        <v>7</v>
      </c>
      <c r="C352" s="267">
        <v>2</v>
      </c>
      <c r="D352" s="267">
        <v>3</v>
      </c>
      <c r="E352" s="222"/>
      <c r="F352" s="286" t="s">
        <v>1267</v>
      </c>
      <c r="G352" s="204">
        <v>0</v>
      </c>
      <c r="H352" s="204">
        <v>0</v>
      </c>
      <c r="I352" s="204">
        <v>0</v>
      </c>
      <c r="J352" s="204">
        <f t="shared" si="35"/>
        <v>0</v>
      </c>
      <c r="K352" s="192">
        <f t="shared" si="36"/>
        <v>0</v>
      </c>
      <c r="M352" s="154"/>
      <c r="N352" s="155"/>
      <c r="P352" s="337"/>
    </row>
    <row r="353" spans="1:16" s="153" customFormat="1" ht="12.75" hidden="1" x14ac:dyDescent="0.2">
      <c r="A353" s="266">
        <v>2</v>
      </c>
      <c r="B353" s="267">
        <v>7</v>
      </c>
      <c r="C353" s="267">
        <v>2</v>
      </c>
      <c r="D353" s="267">
        <v>4</v>
      </c>
      <c r="E353" s="222"/>
      <c r="F353" s="286" t="s">
        <v>1268</v>
      </c>
      <c r="G353" s="204">
        <v>0</v>
      </c>
      <c r="H353" s="204">
        <v>0</v>
      </c>
      <c r="I353" s="204">
        <v>0</v>
      </c>
      <c r="J353" s="204">
        <f t="shared" si="35"/>
        <v>0</v>
      </c>
      <c r="K353" s="192">
        <f t="shared" si="36"/>
        <v>0</v>
      </c>
      <c r="M353" s="154"/>
      <c r="N353" s="155"/>
      <c r="P353" s="337"/>
    </row>
    <row r="354" spans="1:16" s="153" customFormat="1" ht="12.75" hidden="1" x14ac:dyDescent="0.2">
      <c r="A354" s="266">
        <v>2</v>
      </c>
      <c r="B354" s="267">
        <v>7</v>
      </c>
      <c r="C354" s="267">
        <v>2</v>
      </c>
      <c r="D354" s="267">
        <v>5</v>
      </c>
      <c r="E354" s="222"/>
      <c r="F354" s="286" t="s">
        <v>1269</v>
      </c>
      <c r="G354" s="204">
        <v>0</v>
      </c>
      <c r="H354" s="204">
        <v>0</v>
      </c>
      <c r="I354" s="204">
        <v>0</v>
      </c>
      <c r="J354" s="204">
        <f t="shared" si="35"/>
        <v>0</v>
      </c>
      <c r="K354" s="192">
        <f t="shared" si="36"/>
        <v>0</v>
      </c>
      <c r="M354" s="154"/>
      <c r="N354" s="155"/>
      <c r="P354" s="337"/>
    </row>
    <row r="355" spans="1:16" s="153" customFormat="1" ht="12.75" hidden="1" x14ac:dyDescent="0.2">
      <c r="A355" s="266">
        <v>2</v>
      </c>
      <c r="B355" s="267">
        <v>7</v>
      </c>
      <c r="C355" s="267">
        <v>2</v>
      </c>
      <c r="D355" s="267">
        <v>6</v>
      </c>
      <c r="E355" s="222"/>
      <c r="F355" s="286" t="s">
        <v>1270</v>
      </c>
      <c r="G355" s="204">
        <v>0</v>
      </c>
      <c r="H355" s="204">
        <v>0</v>
      </c>
      <c r="I355" s="204">
        <v>0</v>
      </c>
      <c r="J355" s="204">
        <f t="shared" si="35"/>
        <v>0</v>
      </c>
      <c r="K355" s="192">
        <f t="shared" si="36"/>
        <v>0</v>
      </c>
      <c r="M355" s="154"/>
      <c r="N355" s="155"/>
      <c r="P355" s="337"/>
    </row>
    <row r="356" spans="1:16" s="153" customFormat="1" ht="12.75" hidden="1" x14ac:dyDescent="0.2">
      <c r="A356" s="266">
        <v>2</v>
      </c>
      <c r="B356" s="267">
        <v>7</v>
      </c>
      <c r="C356" s="267">
        <v>2</v>
      </c>
      <c r="D356" s="267">
        <v>7</v>
      </c>
      <c r="E356" s="222"/>
      <c r="F356" s="286" t="s">
        <v>1271</v>
      </c>
      <c r="G356" s="204">
        <v>0</v>
      </c>
      <c r="H356" s="204">
        <v>0</v>
      </c>
      <c r="I356" s="204">
        <v>0</v>
      </c>
      <c r="J356" s="204">
        <f t="shared" si="35"/>
        <v>0</v>
      </c>
      <c r="K356" s="192">
        <f t="shared" si="36"/>
        <v>0</v>
      </c>
      <c r="M356" s="154"/>
      <c r="N356" s="155"/>
      <c r="P356" s="337"/>
    </row>
    <row r="357" spans="1:16" s="153" customFormat="1" ht="12.75" hidden="1" x14ac:dyDescent="0.2">
      <c r="A357" s="266">
        <v>2</v>
      </c>
      <c r="B357" s="267">
        <v>7</v>
      </c>
      <c r="C357" s="267">
        <v>2</v>
      </c>
      <c r="D357" s="267">
        <v>8</v>
      </c>
      <c r="E357" s="222"/>
      <c r="F357" s="286" t="s">
        <v>1272</v>
      </c>
      <c r="G357" s="204">
        <v>0</v>
      </c>
      <c r="H357" s="204">
        <v>0</v>
      </c>
      <c r="I357" s="204">
        <v>0</v>
      </c>
      <c r="J357" s="204">
        <f t="shared" si="35"/>
        <v>0</v>
      </c>
      <c r="K357" s="192">
        <f t="shared" si="36"/>
        <v>0</v>
      </c>
      <c r="M357" s="154"/>
      <c r="N357" s="155"/>
      <c r="P357" s="337"/>
    </row>
    <row r="358" spans="1:16" s="153" customFormat="1" ht="12.75" hidden="1" x14ac:dyDescent="0.2">
      <c r="A358" s="266">
        <v>2</v>
      </c>
      <c r="B358" s="267">
        <v>7</v>
      </c>
      <c r="C358" s="267">
        <v>2</v>
      </c>
      <c r="D358" s="267">
        <v>9</v>
      </c>
      <c r="E358" s="222"/>
      <c r="F358" s="286" t="s">
        <v>1273</v>
      </c>
      <c r="G358" s="204">
        <v>0</v>
      </c>
      <c r="H358" s="204">
        <v>0</v>
      </c>
      <c r="I358" s="204">
        <v>0</v>
      </c>
      <c r="J358" s="204">
        <f t="shared" si="35"/>
        <v>0</v>
      </c>
      <c r="K358" s="192">
        <f t="shared" si="36"/>
        <v>0</v>
      </c>
      <c r="M358" s="154"/>
      <c r="N358" s="155"/>
      <c r="P358" s="337"/>
    </row>
    <row r="359" spans="1:16" s="153" customFormat="1" ht="12.75" hidden="1" x14ac:dyDescent="0.2">
      <c r="A359" s="301">
        <v>2</v>
      </c>
      <c r="B359" s="264">
        <v>7</v>
      </c>
      <c r="C359" s="264">
        <v>3</v>
      </c>
      <c r="D359" s="264"/>
      <c r="E359" s="264"/>
      <c r="F359" s="302" t="s">
        <v>1274</v>
      </c>
      <c r="G359" s="227">
        <f>+G360+G361</f>
        <v>0</v>
      </c>
      <c r="H359" s="227">
        <f>+H360+H361</f>
        <v>0</v>
      </c>
      <c r="I359" s="227">
        <f>+I360+I361</f>
        <v>0</v>
      </c>
      <c r="J359" s="227">
        <f>+J360+J361</f>
        <v>0</v>
      </c>
      <c r="K359" s="303">
        <f>+K360+K361</f>
        <v>0</v>
      </c>
      <c r="M359" s="154"/>
      <c r="N359" s="155"/>
      <c r="P359" s="337"/>
    </row>
    <row r="360" spans="1:16" s="153" customFormat="1" ht="12.75" hidden="1" x14ac:dyDescent="0.2">
      <c r="A360" s="266">
        <v>2</v>
      </c>
      <c r="B360" s="267">
        <v>7</v>
      </c>
      <c r="C360" s="267">
        <v>3</v>
      </c>
      <c r="D360" s="267">
        <v>1</v>
      </c>
      <c r="E360" s="222"/>
      <c r="F360" s="286" t="s">
        <v>1275</v>
      </c>
      <c r="G360" s="204">
        <v>0</v>
      </c>
      <c r="H360" s="204">
        <v>0</v>
      </c>
      <c r="I360" s="204">
        <v>0</v>
      </c>
      <c r="J360" s="204">
        <f>SUM(G360:I360)</f>
        <v>0</v>
      </c>
      <c r="K360" s="192">
        <f>J360/$J$365*100</f>
        <v>0</v>
      </c>
      <c r="M360" s="154"/>
      <c r="N360" s="155"/>
      <c r="P360" s="337"/>
    </row>
    <row r="361" spans="1:16" s="153" customFormat="1" ht="12.75" hidden="1" x14ac:dyDescent="0.2">
      <c r="A361" s="266">
        <v>2</v>
      </c>
      <c r="B361" s="267">
        <v>7</v>
      </c>
      <c r="C361" s="267">
        <v>3</v>
      </c>
      <c r="D361" s="267">
        <v>2</v>
      </c>
      <c r="E361" s="222"/>
      <c r="F361" s="286" t="s">
        <v>1276</v>
      </c>
      <c r="G361" s="204">
        <v>0</v>
      </c>
      <c r="H361" s="204">
        <v>0</v>
      </c>
      <c r="I361" s="204">
        <v>0</v>
      </c>
      <c r="J361" s="204">
        <f>SUM(G361:I361)</f>
        <v>0</v>
      </c>
      <c r="K361" s="192">
        <f>J361/$J$365*100</f>
        <v>0</v>
      </c>
      <c r="M361" s="154"/>
      <c r="N361" s="155"/>
      <c r="P361" s="337"/>
    </row>
    <row r="362" spans="1:16" s="153" customFormat="1" ht="25.5" hidden="1" x14ac:dyDescent="0.2">
      <c r="A362" s="308">
        <v>2</v>
      </c>
      <c r="B362" s="264">
        <v>7</v>
      </c>
      <c r="C362" s="264">
        <v>4</v>
      </c>
      <c r="D362" s="264"/>
      <c r="E362" s="264"/>
      <c r="F362" s="302" t="s">
        <v>1277</v>
      </c>
      <c r="G362" s="227">
        <f>+G363++G364</f>
        <v>0</v>
      </c>
      <c r="H362" s="227">
        <f>+H363++H364</f>
        <v>0</v>
      </c>
      <c r="I362" s="227">
        <f>+I363++I364</f>
        <v>0</v>
      </c>
      <c r="J362" s="227">
        <f>+J363++J364</f>
        <v>0</v>
      </c>
      <c r="K362" s="303">
        <f>+K363++K364</f>
        <v>0</v>
      </c>
      <c r="M362" s="154"/>
      <c r="N362" s="155"/>
      <c r="P362" s="337"/>
    </row>
    <row r="363" spans="1:16" s="153" customFormat="1" ht="12.75" hidden="1" x14ac:dyDescent="0.2">
      <c r="A363" s="266">
        <v>2</v>
      </c>
      <c r="B363" s="267">
        <v>7</v>
      </c>
      <c r="C363" s="267">
        <v>4</v>
      </c>
      <c r="D363" s="267">
        <v>1</v>
      </c>
      <c r="E363" s="222"/>
      <c r="F363" s="286" t="s">
        <v>1278</v>
      </c>
      <c r="G363" s="204">
        <v>0</v>
      </c>
      <c r="H363" s="204">
        <v>0</v>
      </c>
      <c r="I363" s="204">
        <v>0</v>
      </c>
      <c r="J363" s="204">
        <f>SUM(G363:I363)</f>
        <v>0</v>
      </c>
      <c r="K363" s="192">
        <f>J363/$J$365*100</f>
        <v>0</v>
      </c>
      <c r="M363" s="154"/>
      <c r="N363" s="155"/>
      <c r="P363" s="337"/>
    </row>
    <row r="364" spans="1:16" s="153" customFormat="1" ht="25.5" hidden="1" x14ac:dyDescent="0.2">
      <c r="A364" s="309">
        <v>2</v>
      </c>
      <c r="B364" s="305">
        <v>7</v>
      </c>
      <c r="C364" s="305">
        <v>4</v>
      </c>
      <c r="D364" s="305">
        <v>2</v>
      </c>
      <c r="E364" s="306"/>
      <c r="F364" s="307" t="s">
        <v>1279</v>
      </c>
      <c r="G364" s="247">
        <v>0</v>
      </c>
      <c r="H364" s="247">
        <v>0</v>
      </c>
      <c r="I364" s="247">
        <v>0</v>
      </c>
      <c r="J364" s="247">
        <f>SUM(G364:I364)</f>
        <v>0</v>
      </c>
      <c r="K364" s="310">
        <f>J364/$J$365*100</f>
        <v>0</v>
      </c>
      <c r="M364" s="154"/>
      <c r="N364" s="155"/>
      <c r="P364" s="337"/>
    </row>
    <row r="365" spans="1:16" s="153" customFormat="1" ht="12.75" x14ac:dyDescent="0.2">
      <c r="A365" s="311"/>
      <c r="B365" s="762" t="s">
        <v>1280</v>
      </c>
      <c r="C365" s="762"/>
      <c r="D365" s="762"/>
      <c r="E365" s="762"/>
      <c r="F365" s="762"/>
      <c r="G365" s="312">
        <f>G343+G268+G180+G85+G28</f>
        <v>104000000</v>
      </c>
      <c r="H365" s="312">
        <f>H343+H268+H180+H85+H28</f>
        <v>0</v>
      </c>
      <c r="I365" s="312">
        <f>I343+I268+I180+I85+I28</f>
        <v>0</v>
      </c>
      <c r="J365" s="312">
        <f>J343+J268+J180+J85+J28</f>
        <v>104000000</v>
      </c>
      <c r="K365" s="313">
        <f>K343+K268+K180+K85+K28</f>
        <v>100</v>
      </c>
      <c r="M365" s="154"/>
      <c r="N365" s="155"/>
      <c r="P365" s="337"/>
    </row>
    <row r="367" spans="1:16" x14ac:dyDescent="0.3">
      <c r="O367" s="314"/>
    </row>
    <row r="368" spans="1:16" s="153" customFormat="1" x14ac:dyDescent="0.3">
      <c r="A368" s="151"/>
      <c r="B368" s="151"/>
      <c r="C368" s="151"/>
      <c r="D368" s="151"/>
      <c r="E368" s="151"/>
      <c r="F368" s="151"/>
      <c r="G368" s="315" t="s">
        <v>1</v>
      </c>
      <c r="H368" s="316"/>
      <c r="I368" s="151"/>
      <c r="J368" s="317"/>
      <c r="K368" s="155"/>
      <c r="M368" s="154"/>
      <c r="N368" s="155"/>
      <c r="P368" s="337"/>
    </row>
    <row r="370" spans="1:16" ht="15" x14ac:dyDescent="0.25">
      <c r="A370" s="763" t="s">
        <v>1281</v>
      </c>
      <c r="B370" s="763"/>
      <c r="C370" s="763"/>
      <c r="D370" s="763"/>
      <c r="E370" s="763"/>
      <c r="F370" s="763"/>
      <c r="G370" s="763" t="s">
        <v>1282</v>
      </c>
      <c r="H370" s="763"/>
      <c r="I370" s="763"/>
      <c r="J370" s="763"/>
      <c r="K370" s="763"/>
    </row>
    <row r="371" spans="1:16" s="318" customFormat="1" ht="14.25" x14ac:dyDescent="0.2">
      <c r="A371" s="764" t="s">
        <v>1283</v>
      </c>
      <c r="B371" s="764"/>
      <c r="C371" s="764"/>
      <c r="D371" s="764"/>
      <c r="E371" s="764"/>
      <c r="F371" s="764"/>
      <c r="G371" s="764" t="s">
        <v>1284</v>
      </c>
      <c r="H371" s="764"/>
      <c r="I371" s="764"/>
      <c r="J371" s="764"/>
      <c r="K371" s="764"/>
      <c r="L371" s="764"/>
      <c r="N371" s="155"/>
      <c r="P371" s="338"/>
    </row>
    <row r="372" spans="1:16" s="318" customFormat="1" ht="14.25" x14ac:dyDescent="0.2">
      <c r="A372" s="764" t="s">
        <v>1285</v>
      </c>
      <c r="B372" s="764"/>
      <c r="C372" s="764"/>
      <c r="D372" s="764"/>
      <c r="E372" s="764"/>
      <c r="F372" s="764"/>
      <c r="G372" s="764" t="s">
        <v>1286</v>
      </c>
      <c r="H372" s="764"/>
      <c r="I372" s="764"/>
      <c r="J372" s="764"/>
      <c r="K372" s="764"/>
      <c r="L372" s="764"/>
      <c r="N372" s="155"/>
      <c r="P372" s="338"/>
    </row>
    <row r="373" spans="1:16" ht="15" x14ac:dyDescent="0.25">
      <c r="A373" s="320"/>
      <c r="B373" s="320"/>
      <c r="C373" s="320"/>
      <c r="D373" s="320"/>
      <c r="E373" s="320"/>
      <c r="F373" s="321"/>
      <c r="G373" s="320"/>
      <c r="H373" s="320"/>
      <c r="I373" s="320"/>
      <c r="J373" s="320"/>
      <c r="K373" s="322"/>
      <c r="N373" s="319"/>
    </row>
    <row r="374" spans="1:16" ht="15" x14ac:dyDescent="0.25">
      <c r="A374" s="320"/>
      <c r="B374" s="320"/>
      <c r="C374" s="320"/>
      <c r="D374" s="320"/>
      <c r="E374" s="320"/>
      <c r="F374" s="321"/>
      <c r="G374" s="320"/>
      <c r="H374" s="320"/>
      <c r="I374" s="320"/>
      <c r="J374" s="320"/>
      <c r="K374" s="322"/>
      <c r="N374" s="319"/>
    </row>
    <row r="375" spans="1:16" ht="15" x14ac:dyDescent="0.25">
      <c r="A375" s="320"/>
      <c r="B375" s="320"/>
      <c r="C375" s="320"/>
      <c r="D375" s="320"/>
      <c r="E375" s="320"/>
      <c r="F375" s="321"/>
      <c r="G375" s="320"/>
      <c r="H375" s="320"/>
      <c r="I375" s="320"/>
      <c r="J375" s="320"/>
      <c r="K375" s="322"/>
    </row>
    <row r="376" spans="1:16" ht="15" x14ac:dyDescent="0.25">
      <c r="A376" s="320"/>
      <c r="B376" s="320"/>
      <c r="C376" s="320"/>
      <c r="D376" s="320"/>
      <c r="E376" s="320"/>
      <c r="F376" s="321"/>
      <c r="G376" s="320"/>
      <c r="H376" s="320"/>
      <c r="I376" s="320"/>
      <c r="J376" s="320"/>
      <c r="K376" s="322"/>
    </row>
    <row r="377" spans="1:16" ht="15" x14ac:dyDescent="0.25">
      <c r="A377" s="323"/>
      <c r="B377" s="323"/>
      <c r="C377" s="323"/>
      <c r="D377" s="323"/>
      <c r="E377" s="323"/>
      <c r="F377" s="324"/>
      <c r="G377" s="323"/>
      <c r="H377" s="323"/>
      <c r="I377" s="323"/>
      <c r="J377" s="323"/>
      <c r="K377" s="322"/>
    </row>
    <row r="378" spans="1:16" ht="15" customHeight="1" x14ac:dyDescent="0.25">
      <c r="A378" s="760" t="s">
        <v>1287</v>
      </c>
      <c r="B378" s="760"/>
      <c r="C378" s="760"/>
      <c r="D378" s="760"/>
      <c r="E378" s="760"/>
      <c r="F378" s="760"/>
      <c r="G378" s="760"/>
      <c r="H378" s="760"/>
      <c r="I378" s="760"/>
      <c r="J378" s="760"/>
      <c r="K378" s="760"/>
    </row>
    <row r="379" spans="1:16" s="318" customFormat="1" ht="14.25" x14ac:dyDescent="0.2">
      <c r="A379" s="761" t="s">
        <v>1288</v>
      </c>
      <c r="B379" s="761"/>
      <c r="C379" s="761"/>
      <c r="D379" s="761"/>
      <c r="E379" s="761"/>
      <c r="F379" s="761"/>
      <c r="G379" s="761"/>
      <c r="H379" s="761"/>
      <c r="I379" s="761"/>
      <c r="J379" s="761"/>
      <c r="K379" s="761"/>
      <c r="N379" s="155"/>
      <c r="P379" s="338"/>
    </row>
    <row r="380" spans="1:16" s="318" customFormat="1" ht="14.25" x14ac:dyDescent="0.2">
      <c r="A380" s="761" t="s">
        <v>1289</v>
      </c>
      <c r="B380" s="761"/>
      <c r="C380" s="761"/>
      <c r="D380" s="761"/>
      <c r="E380" s="761"/>
      <c r="F380" s="761"/>
      <c r="G380" s="761"/>
      <c r="H380" s="761"/>
      <c r="I380" s="761"/>
      <c r="J380" s="761"/>
      <c r="K380" s="761"/>
      <c r="N380" s="155"/>
      <c r="P380" s="338"/>
    </row>
    <row r="381" spans="1:16" ht="12.75" x14ac:dyDescent="0.2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N381" s="319"/>
    </row>
    <row r="382" spans="1:16" ht="12.75" x14ac:dyDescent="0.2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N382" s="319"/>
    </row>
    <row r="383" spans="1:16" ht="12.75" x14ac:dyDescent="0.2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</row>
    <row r="384" spans="1:16" ht="12.75" x14ac:dyDescent="0.2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</row>
    <row r="385" spans="1:10" ht="12.75" x14ac:dyDescent="0.2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</row>
    <row r="386" spans="1:10" ht="12.75" x14ac:dyDescent="0.2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</row>
    <row r="387" spans="1:10" ht="12.75" x14ac:dyDescent="0.2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</row>
  </sheetData>
  <mergeCells count="26">
    <mergeCell ref="A10:K10"/>
    <mergeCell ref="A5:K5"/>
    <mergeCell ref="A6:K6"/>
    <mergeCell ref="A7:K7"/>
    <mergeCell ref="A8:K8"/>
    <mergeCell ref="A9:K9"/>
    <mergeCell ref="A11:K11"/>
    <mergeCell ref="A23:E23"/>
    <mergeCell ref="A24:E25"/>
    <mergeCell ref="F24:F26"/>
    <mergeCell ref="G24:I24"/>
    <mergeCell ref="J24:J26"/>
    <mergeCell ref="K24:K26"/>
    <mergeCell ref="G25:G26"/>
    <mergeCell ref="H25:H26"/>
    <mergeCell ref="I25:I26"/>
    <mergeCell ref="A378:K378"/>
    <mergeCell ref="A379:K379"/>
    <mergeCell ref="A380:K380"/>
    <mergeCell ref="B365:F365"/>
    <mergeCell ref="A370:F370"/>
    <mergeCell ref="G370:K370"/>
    <mergeCell ref="A371:F371"/>
    <mergeCell ref="G371:L371"/>
    <mergeCell ref="A372:F372"/>
    <mergeCell ref="G372:L372"/>
  </mergeCells>
  <conditionalFormatting sqref="N87:N121">
    <cfRule type="duplicateValues" dxfId="0" priority="1"/>
  </conditionalFormatting>
  <pageMargins left="0.7" right="0.7" top="0.75" bottom="1.25" header="0.3" footer="0.3"/>
  <pageSetup scale="65" orientation="portrait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5</xdr:col>
                <xdr:colOff>1981200</xdr:colOff>
                <xdr:row>0</xdr:row>
                <xdr:rowOff>9525</xdr:rowOff>
              </from>
              <to>
                <xdr:col>5</xdr:col>
                <xdr:colOff>2743200</xdr:colOff>
                <xdr:row>3</xdr:row>
                <xdr:rowOff>161925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topLeftCell="B1" workbookViewId="0">
      <selection activeCell="O2" sqref="O2:Q5"/>
    </sheetView>
  </sheetViews>
  <sheetFormatPr baseColWidth="10" defaultRowHeight="15" x14ac:dyDescent="0.25"/>
  <cols>
    <col min="4" max="4" width="43" customWidth="1"/>
    <col min="5" max="5" width="15.85546875" customWidth="1"/>
    <col min="8" max="8" width="13.28515625" bestFit="1" customWidth="1"/>
    <col min="9" max="9" width="13.7109375" bestFit="1" customWidth="1"/>
    <col min="15" max="15" width="15.140625" bestFit="1" customWidth="1"/>
  </cols>
  <sheetData>
    <row r="2" spans="2:17" ht="18.75" x14ac:dyDescent="0.3">
      <c r="D2" s="141" t="s">
        <v>6</v>
      </c>
      <c r="E2" s="141" t="s">
        <v>918</v>
      </c>
      <c r="F2" s="141" t="s">
        <v>920</v>
      </c>
      <c r="O2" s="130">
        <v>117074370.52</v>
      </c>
      <c r="P2" s="134">
        <v>0.68939019781390209</v>
      </c>
      <c r="Q2" t="s">
        <v>922</v>
      </c>
    </row>
    <row r="3" spans="2:17" ht="38.25" x14ac:dyDescent="0.25">
      <c r="B3" s="135"/>
      <c r="C3" s="135"/>
      <c r="D3" s="26" t="s">
        <v>19</v>
      </c>
      <c r="E3" s="30">
        <v>114526465.52</v>
      </c>
      <c r="F3" s="142">
        <f>E3/$E$18</f>
        <v>0.67438690781832644</v>
      </c>
      <c r="G3" s="135"/>
      <c r="H3" s="147">
        <f>+E3/$I$3</f>
        <v>0.97823686782441643</v>
      </c>
      <c r="I3" s="146">
        <f>+E3+E4</f>
        <v>117074370.52</v>
      </c>
      <c r="J3" s="134">
        <f>+I3/$E$18</f>
        <v>0.68939019781390209</v>
      </c>
      <c r="O3" s="130">
        <v>20166235</v>
      </c>
      <c r="P3" s="134">
        <v>0.11874849016110375</v>
      </c>
      <c r="Q3" t="s">
        <v>226</v>
      </c>
    </row>
    <row r="4" spans="2:17" ht="25.5" x14ac:dyDescent="0.25">
      <c r="D4" s="26" t="s">
        <v>146</v>
      </c>
      <c r="E4" s="30">
        <v>2547905</v>
      </c>
      <c r="F4" s="142">
        <f>E4/$E$18</f>
        <v>1.5003289995575628E-2</v>
      </c>
      <c r="H4" s="147">
        <f>+E4/$I$3</f>
        <v>2.1763132175583531E-2</v>
      </c>
      <c r="O4" s="130">
        <v>13791910</v>
      </c>
      <c r="P4" s="134">
        <v>8.1213398977936557E-2</v>
      </c>
      <c r="Q4" t="s">
        <v>565</v>
      </c>
    </row>
    <row r="5" spans="2:17" x14ac:dyDescent="0.25">
      <c r="D5" s="145" t="s">
        <v>226</v>
      </c>
      <c r="E5" s="30"/>
      <c r="F5" s="142"/>
      <c r="O5" s="130">
        <v>18790570</v>
      </c>
      <c r="P5" s="134">
        <v>0.11064791304705769</v>
      </c>
      <c r="Q5" t="s">
        <v>664</v>
      </c>
    </row>
    <row r="6" spans="2:17" ht="42.75" x14ac:dyDescent="0.25">
      <c r="D6" s="26" t="s">
        <v>228</v>
      </c>
      <c r="E6" s="30">
        <v>2017510</v>
      </c>
      <c r="F6" s="142">
        <f t="shared" ref="F6:F11" si="0">E6/$E$18</f>
        <v>1.1880069154451906E-2</v>
      </c>
      <c r="H6" s="134">
        <f>+E6/$I$6</f>
        <v>0.10004395961863977</v>
      </c>
      <c r="I6" s="146">
        <f>+E6+E7+E8+E9+E10+E11</f>
        <v>20166235</v>
      </c>
      <c r="J6" s="134">
        <f>+I6/E18</f>
        <v>0.11874849016110375</v>
      </c>
      <c r="K6" s="145" t="s">
        <v>226</v>
      </c>
    </row>
    <row r="7" spans="2:17" ht="114.75" x14ac:dyDescent="0.25">
      <c r="D7" s="136" t="s">
        <v>290</v>
      </c>
      <c r="E7" s="30">
        <v>6924085</v>
      </c>
      <c r="F7" s="142">
        <f t="shared" si="0"/>
        <v>4.077234245743671E-2</v>
      </c>
      <c r="H7" s="134">
        <f t="shared" ref="H7:H11" si="1">+E7/$I$6</f>
        <v>0.34335040725251886</v>
      </c>
    </row>
    <row r="8" spans="2:17" ht="25.5" x14ac:dyDescent="0.25">
      <c r="D8" s="136" t="s">
        <v>357</v>
      </c>
      <c r="E8" s="30">
        <v>5002245</v>
      </c>
      <c r="F8" s="142">
        <f t="shared" si="0"/>
        <v>2.9455624273243393E-2</v>
      </c>
      <c r="H8" s="134">
        <f t="shared" si="1"/>
        <v>0.24805051612261783</v>
      </c>
    </row>
    <row r="9" spans="2:17" ht="51" x14ac:dyDescent="0.25">
      <c r="D9" s="136" t="s">
        <v>463</v>
      </c>
      <c r="E9" s="30">
        <v>4748245</v>
      </c>
      <c r="F9" s="142">
        <f t="shared" si="0"/>
        <v>2.7959950117858397E-2</v>
      </c>
      <c r="H9" s="134">
        <f t="shared" si="1"/>
        <v>0.23545520519819391</v>
      </c>
    </row>
    <row r="10" spans="2:17" ht="51" x14ac:dyDescent="0.25">
      <c r="D10" s="136" t="s">
        <v>490</v>
      </c>
      <c r="E10" s="30">
        <v>850985</v>
      </c>
      <c r="F10" s="142">
        <f t="shared" si="0"/>
        <v>5.0110089414185091E-3</v>
      </c>
      <c r="H10" s="134">
        <f t="shared" si="1"/>
        <v>4.2198506563074369E-2</v>
      </c>
    </row>
    <row r="11" spans="2:17" ht="25.5" x14ac:dyDescent="0.25">
      <c r="D11" s="26" t="s">
        <v>536</v>
      </c>
      <c r="E11" s="30">
        <v>623165</v>
      </c>
      <c r="F11" s="142">
        <f t="shared" si="0"/>
        <v>3.6694952166948479E-3</v>
      </c>
      <c r="H11" s="134">
        <f t="shared" si="1"/>
        <v>3.0901405244955243E-2</v>
      </c>
    </row>
    <row r="12" spans="2:17" ht="42.75" x14ac:dyDescent="0.25">
      <c r="D12" s="144" t="s">
        <v>565</v>
      </c>
      <c r="E12" s="30"/>
      <c r="F12" s="142"/>
      <c r="H12" s="134"/>
      <c r="I12" s="146">
        <f>+E13+E14</f>
        <v>13791910</v>
      </c>
      <c r="J12" s="134">
        <f>+I12/E18</f>
        <v>8.1213398977936557E-2</v>
      </c>
      <c r="K12" s="144" t="s">
        <v>565</v>
      </c>
    </row>
    <row r="13" spans="2:17" ht="89.25" x14ac:dyDescent="0.25">
      <c r="D13" s="137" t="s">
        <v>921</v>
      </c>
      <c r="E13" s="30">
        <v>5218910</v>
      </c>
      <c r="F13" s="142">
        <f t="shared" ref="F13" si="2">E13/$E$18</f>
        <v>3.0731451993229575E-2</v>
      </c>
      <c r="H13" s="134">
        <f>+E13/$I$12</f>
        <v>0.3784037163815599</v>
      </c>
    </row>
    <row r="14" spans="2:17" ht="25.5" x14ac:dyDescent="0.25">
      <c r="D14" s="137" t="s">
        <v>653</v>
      </c>
      <c r="E14" s="30">
        <v>8573000</v>
      </c>
      <c r="F14" s="142">
        <f>E14/$E$18</f>
        <v>5.0481946984706989E-2</v>
      </c>
      <c r="H14" s="134">
        <f>+E14/$I$12</f>
        <v>0.6215962836184401</v>
      </c>
    </row>
    <row r="15" spans="2:17" ht="42.75" x14ac:dyDescent="0.25">
      <c r="D15" s="144" t="s">
        <v>664</v>
      </c>
      <c r="E15" s="30"/>
      <c r="F15" s="142"/>
      <c r="I15" s="146">
        <f>+E16+E17</f>
        <v>18790570</v>
      </c>
      <c r="J15" s="134">
        <f>+I15/E18</f>
        <v>0.11064791304705769</v>
      </c>
      <c r="K15" s="144" t="s">
        <v>664</v>
      </c>
    </row>
    <row r="16" spans="2:17" ht="51" x14ac:dyDescent="0.25">
      <c r="D16" s="138" t="s">
        <v>666</v>
      </c>
      <c r="E16" s="30">
        <v>827580</v>
      </c>
      <c r="F16" s="142">
        <f>E16/$E$18</f>
        <v>4.8731890453288006E-3</v>
      </c>
      <c r="H16" s="134">
        <f>+E16/$I$15</f>
        <v>4.4042304198329267E-2</v>
      </c>
    </row>
    <row r="17" spans="4:8" ht="25.5" x14ac:dyDescent="0.25">
      <c r="D17" s="136" t="s">
        <v>711</v>
      </c>
      <c r="E17" s="30">
        <v>17962990</v>
      </c>
      <c r="F17" s="142">
        <f>E17/$E$18</f>
        <v>0.1057747240017289</v>
      </c>
      <c r="H17" s="134">
        <f>+E17/$I$15</f>
        <v>0.95595769580167078</v>
      </c>
    </row>
    <row r="18" spans="4:8" ht="15.75" x14ac:dyDescent="0.25">
      <c r="D18" s="139" t="s">
        <v>919</v>
      </c>
      <c r="E18" s="140">
        <f>SUM(E3:E17)</f>
        <v>169823085.51999998</v>
      </c>
      <c r="F18" s="143">
        <f>SUM(F3:F17)</f>
        <v>1</v>
      </c>
    </row>
    <row r="20" spans="4:8" x14ac:dyDescent="0.25">
      <c r="E20">
        <v>104000000</v>
      </c>
    </row>
    <row r="21" spans="4:8" x14ac:dyDescent="0.25">
      <c r="E21" s="146">
        <f>+E18-E20</f>
        <v>65823085.519999981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D1" workbookViewId="0">
      <selection sqref="A1:C5"/>
    </sheetView>
  </sheetViews>
  <sheetFormatPr baseColWidth="10" defaultRowHeight="15" x14ac:dyDescent="0.25"/>
  <cols>
    <col min="2" max="2" width="15.140625" style="130" bestFit="1" customWidth="1"/>
    <col min="4" max="4" width="22.42578125" bestFit="1" customWidth="1"/>
  </cols>
  <sheetData>
    <row r="1" spans="1:3" x14ac:dyDescent="0.25">
      <c r="B1" s="130" t="s">
        <v>923</v>
      </c>
      <c r="C1" t="s">
        <v>848</v>
      </c>
    </row>
    <row r="2" spans="1:3" x14ac:dyDescent="0.25">
      <c r="A2" t="s">
        <v>922</v>
      </c>
      <c r="B2" s="130">
        <v>117074370.52</v>
      </c>
      <c r="C2" s="134">
        <v>0.68939019781390209</v>
      </c>
    </row>
    <row r="3" spans="1:3" x14ac:dyDescent="0.25">
      <c r="A3" t="s">
        <v>226</v>
      </c>
      <c r="B3" s="130">
        <v>20166235</v>
      </c>
      <c r="C3" s="134">
        <v>0.11874849016110375</v>
      </c>
    </row>
    <row r="4" spans="1:3" x14ac:dyDescent="0.25">
      <c r="A4" t="s">
        <v>565</v>
      </c>
      <c r="B4" s="130">
        <v>13791910</v>
      </c>
      <c r="C4" s="134">
        <v>8.1213398977936557E-2</v>
      </c>
    </row>
    <row r="5" spans="1:3" x14ac:dyDescent="0.25">
      <c r="A5" t="s">
        <v>664</v>
      </c>
      <c r="B5" s="130">
        <v>18790570</v>
      </c>
      <c r="C5" s="134">
        <v>0.11064791304705769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Deglose </vt:lpstr>
      <vt:lpstr>POAS QEC 2018</vt:lpstr>
      <vt:lpstr>FORMULACION PRES 2018</vt:lpstr>
      <vt:lpstr>% POR PRODUCTO</vt:lpstr>
      <vt:lpstr>Hoja1</vt:lpstr>
      <vt:lpstr>'FORMULACION PRES 2018'!Área_de_impresión</vt:lpstr>
      <vt:lpstr>'FORMULACION PRES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Diokaty Baez</dc:creator>
  <cp:lastModifiedBy>Diokaty Baez</cp:lastModifiedBy>
  <dcterms:created xsi:type="dcterms:W3CDTF">2017-09-12T14:58:27Z</dcterms:created>
  <dcterms:modified xsi:type="dcterms:W3CDTF">2018-02-13T22:26:49Z</dcterms:modified>
</cp:coreProperties>
</file>