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6/Marzo/"/>
    </mc:Choice>
  </mc:AlternateContent>
  <xr:revisionPtr revIDLastSave="71" documentId="8_{CBBB8761-EFB3-4515-8989-52ECF416CCB1}" xr6:coauthVersionLast="47" xr6:coauthVersionMax="47" xr10:uidLastSave="{87D18BCD-56EA-4D51-B52D-3F8B84A0DA1D}"/>
  <bookViews>
    <workbookView xWindow="-120" yWindow="-120" windowWidth="29040" windowHeight="15720" firstSheet="2" activeTab="2" xr2:uid="{00000000-000D-0000-FFFF-FFFF00000000}"/>
  </bookViews>
  <sheets>
    <sheet name="Resumen CAIPI detenidos ene18" sheetId="16" state="hidden" r:id="rId1"/>
    <sheet name="Resumen Servicio operando PI" sheetId="36" state="hidden" r:id="rId2"/>
    <sheet name="estado terrenos " sheetId="14" r:id="rId3"/>
    <sheet name="Seguimiento Marzo 2026" sheetId="1" r:id="rId4"/>
    <sheet name="primera infancia" sheetId="32" r:id="rId5"/>
    <sheet name="Gráfico4" sheetId="23" state="hidden" r:id="rId6"/>
    <sheet name="CAIPI Santo Domingo" sheetId="26" r:id="rId7"/>
    <sheet name="Marzo 2026"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2" hidden="1">'estado terrenos '!$AD$4:$AF$5</definedName>
    <definedName name="_xlnm._FilterDatabase" localSheetId="7" hidden="1">'Marzo 2026'!$B$8:$K$31</definedName>
    <definedName name="_xlnm._FilterDatabase" localSheetId="3" hidden="1">'Seguimiento Marzo 2026'!$A$11:$W$262</definedName>
    <definedName name="_xlnm.Print_Area" localSheetId="6">'CAIPI Santo Domingo'!$A$1:$J$195</definedName>
    <definedName name="_xlnm.Print_Area" localSheetId="2">'estado terrenos '!$A$1:$AF$38</definedName>
    <definedName name="_xlnm.Print_Area" localSheetId="7">'Marzo 2026'!$A$1:$K$78</definedName>
    <definedName name="_xlnm.Print_Area" localSheetId="0">'Resumen CAIPI detenidos ene18'!$A$1:$M$48</definedName>
    <definedName name="_xlnm.Print_Area" localSheetId="3">'Seguimiento Marzo 2026'!$A$1:$Q$262</definedName>
    <definedName name="_xlnm.Print_Titles" localSheetId="2">'estado terrenos '!$1:$5</definedName>
    <definedName name="_xlnm.Print_Titles" localSheetId="3">'Seguimiento Marzo 2026'!$9:$11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<sst xmlns="http://schemas.openxmlformats.org/spreadsheetml/2006/main" count="2027" uniqueCount="742">
  <si>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</si>
  <si>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</si>
  <si>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</si>
  <si>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</si>
  <si>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</si>
  <si>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</si>
  <si>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</si>
  <si>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</si>
  <si>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</si>
  <si>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</si>
  <si>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</si>
  <si>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</si>
  <si>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</si>
  <si>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</si>
  <si>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</si>
  <si>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</si>
  <si>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</si>
  <si>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</si>
  <si>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</si>
  <si>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</si>
  <si>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</si>
  <si>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</si>
  <si>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</si>
  <si>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</si>
  <si>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</si>
  <si>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</si>
  <si>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</si>
  <si>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</si>
  <si>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</si>
  <si>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</si>
  <si>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</si>
  <si>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</si>
  <si>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</si>
  <si>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</si>
  <si>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</si>
  <si>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</si>
  <si>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</si>
  <si>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</si>
  <si>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</si>
  <si>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</si>
  <si>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</si>
  <si>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</si>
  <si>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</si>
  <si>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</si>
  <si>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</si>
  <si>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</si>
  <si>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</si>
  <si>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</si>
  <si>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</si>
  <si>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</si>
  <si>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</si>
  <si>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</si>
  <si>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</si>
  <si>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</si>
  <si>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</si>
  <si>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</si>
  <si>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</si>
  <si>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</si>
  <si>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</si>
  <si>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</si>
  <si>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</si>
  <si>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</si>
  <si>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</si>
  <si>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</si>
  <si>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</si>
  <si>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</si>
  <si>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</si>
  <si>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</si>
  <si>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</si>
  <si>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</si>
  <si>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</si>
  <si>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</si>
  <si>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</si>
  <si>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</si>
  <si>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</si>
  <si>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</si>
  <si>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</si>
  <si>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</si>
  <si>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</si>
  <si>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</si>
  <si>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</si>
  <si>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</si>
  <si>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</si>
  <si>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</si>
  <si>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</si>
  <si>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</si>
  <si>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</si>
  <si>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</si>
  <si>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</si>
  <si>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</si>
  <si>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</si>
  <si>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</si>
  <si>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</si>
  <si>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</si>
  <si>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</si>
  <si>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</si>
  <si>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</si>
  <si>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</si>
  <si>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</si>
  <si>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</si>
  <si>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</si>
  <si>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</si>
  <si>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</si>
  <si>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</si>
  <si>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</si>
  <si>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</si>
  <si>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</si>
  <si>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</si>
  <si>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</si>
  <si>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</si>
  <si>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</si>
  <si>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</si>
  <si>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</si>
  <si>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</si>
  <si>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</si>
  <si>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</si>
  <si>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</si>
  <si>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</si>
  <si>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</si>
  <si>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</si>
  <si>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</si>
  <si>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</si>
  <si>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</si>
  <si>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</si>
  <si>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</si>
  <si>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</si>
  <si>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</si>
  <si>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</si>
  <si>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</si>
  <si>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</si>
  <si>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</si>
  <si>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</si>
  <si>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</si>
  <si>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</si>
  <si>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</si>
  <si>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</si>
  <si>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</si>
  <si>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</si>
  <si>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</si>
  <si>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</si>
  <si>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</si>
  <si>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</si>
  <si>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</si>
  <si>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</si>
  <si>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</si>
  <si>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</si>
  <si>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</si>
  <si>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</si>
  <si>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</si>
  <si>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</si>
  <si>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</si>
  <si>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</si>
  <si>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</si>
  <si>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</si>
  <si>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</si>
  <si>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</si>
  <si>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</si>
  <si>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</si>
  <si>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</si>
  <si>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</si>
  <si>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</si>
  <si>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</si>
  <si>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</si>
  <si>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</si>
  <si>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</si>
  <si>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</si>
  <si>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</si>
  <si>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</si>
  <si>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</si>
  <si>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</si>
  <si>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</si>
  <si>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</si>
  <si>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</si>
  <si>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</si>
  <si>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</si>
  <si>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</si>
  <si>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</si>
  <si>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</si>
  <si>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</si>
  <si>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</si>
  <si>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</si>
  <si>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</si>
  <si>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</si>
  <si>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</si>
  <si>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</si>
  <si>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</si>
  <si>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</si>
  <si>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</si>
  <si>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</si>
  <si>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</si>
  <si>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</si>
  <si>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</si>
  <si>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</si>
  <si>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</si>
  <si>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</si>
  <si>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</si>
  <si>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</si>
  <si>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</si>
  <si>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</si>
  <si>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</si>
  <si>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</si>
  <si>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</si>
  <si>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</si>
  <si>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</si>
  <si>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</si>
  <si>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</si>
  <si>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</si>
  <si>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</si>
  <si>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</si>
  <si>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</si>
  <si>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</si>
  <si>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</si>
  <si>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</si>
  <si>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</si>
  <si>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</si>
  <si>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</si>
  <si>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</si>
  <si>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</si>
  <si>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</si>
  <si>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</si>
  <si>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</si>
  <si>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</si>
  <si>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</si>
  <si>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</si>
  <si>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</si>
  <si>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</si>
  <si>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</si>
  <si>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</si>
  <si>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</si>
  <si>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</si>
  <si>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</si>
  <si>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</si>
  <si>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</si>
  <si>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</si>
  <si>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</si>
  <si>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</si>
  <si>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</si>
  <si>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</si>
  <si>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</si>
  <si>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</si>
  <si>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</si>
  <si>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</si>
  <si>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</si>
  <si>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</si>
  <si>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</si>
  <si>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</si>
  <si>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</si>
  <si>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</si>
  <si>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</si>
  <si>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</si>
  <si>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</si>
  <si>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</si>
  <si>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</si>
  <si>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</si>
  <si>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</si>
  <si>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</si>
  <si>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</si>
  <si>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</si>
  <si>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</si>
  <si>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</si>
  <si>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</si>
  <si>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</si>
  <si>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</si>
  <si>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</si>
  <si>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</si>
  <si>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</si>
  <si>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</si>
  <si>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</si>
  <si>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</si>
  <si>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</si>
  <si>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</si>
  <si>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</si>
  <si>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</si>
  <si>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</si>
  <si>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</si>
  <si>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</si>
  <si>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</si>
  <si>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</si>
  <si>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</si>
  <si>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</si>
  <si>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</si>
  <si>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</si>
  <si>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</si>
  <si>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</si>
  <si>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</si>
  <si>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</si>
  <si>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</si>
  <si>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</si>
  <si>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</si>
  <si>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</si>
  <si>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</si>
  <si>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</si>
  <si>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</si>
  <si>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</si>
  <si>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</si>
  <si>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</si>
  <si>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</si>
  <si>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</si>
  <si>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</si>
  <si>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</si>
  <si>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</si>
  <si>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</si>
  <si>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</si>
  <si>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</si>
  <si>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</si>
  <si>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</si>
  <si>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</si>
  <si>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</si>
  <si>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</si>
  <si>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</si>
  <si>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</si>
  <si>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</si>
  <si>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</si>
  <si>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</si>
  <si>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</si>
  <si>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</si>
  <si>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</si>
  <si>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</si>
  <si>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</si>
  <si>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</si>
  <si>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</si>
  <si>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</si>
  <si>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</si>
  <si>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</si>
  <si>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</si>
  <si>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</si>
  <si>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</si>
  <si>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</si>
  <si>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</si>
  <si>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</si>
  <si>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</si>
  <si>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</si>
  <si>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</si>
  <si>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</si>
  <si>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</si>
  <si>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</si>
  <si>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</si>
  <si>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</si>
  <si>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</si>
  <si>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</si>
  <si>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</si>
  <si>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</si>
  <si>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</si>
  <si>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</si>
  <si>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</si>
  <si>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</si>
  <si>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</si>
  <si>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</si>
  <si>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</si>
  <si>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</si>
  <si>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</si>
  <si>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</si>
  <si>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</si>
  <si>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</si>
  <si>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</si>
  <si>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</si>
  <si>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</si>
  <si>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</si>
  <si>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</si>
  <si>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</si>
  <si>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</si>
  <si>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</si>
  <si>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</si>
  <si>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</si>
  <si>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</si>
  <si>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</si>
  <si>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</si>
  <si>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</si>
  <si>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</si>
  <si>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</si>
  <si>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</si>
  <si>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</si>
  <si>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</si>
  <si>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</si>
  <si>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</si>
  <si>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</si>
  <si>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</si>
  <si>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</si>
  <si>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</si>
  <si>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</si>
  <si>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</si>
  <si>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</si>
  <si>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</si>
  <si>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</si>
  <si>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</si>
  <si>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</si>
  <si>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</si>
  <si>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</si>
  <si>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</si>
  <si>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</si>
  <si>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</si>
  <si>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</si>
  <si>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</si>
  <si>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</si>
  <si>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</si>
  <si>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</si>
  <si>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</si>
  <si>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</si>
  <si>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</si>
  <si>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</si>
  <si>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</si>
  <si>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</si>
  <si>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</si>
  <si>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</si>
  <si>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</si>
  <si>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</si>
  <si>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</si>
  <si>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</si>
  <si>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</si>
  <si>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</si>
  <si>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</si>
  <si>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</si>
  <si>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</si>
  <si>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</si>
  <si>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</si>
  <si>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</si>
  <si>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</si>
  <si>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</si>
  <si>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</si>
  <si>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</si>
  <si>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</si>
  <si>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</si>
  <si>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</si>
  <si>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</si>
  <si>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</si>
  <si>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</si>
  <si>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</si>
  <si>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</si>
  <si>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</si>
  <si>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</si>
  <si>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</si>
  <si>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</si>
  <si>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</si>
  <si>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</si>
  <si>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</si>
  <si>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</si>
  <si>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</si>
  <si>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</si>
  <si>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</si>
  <si>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</si>
  <si>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</si>
  <si>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</si>
  <si>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</si>
  <si>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</si>
  <si>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</si>
  <si>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</si>
  <si>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</si>
  <si>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</si>
  <si>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</si>
  <si>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</si>
  <si>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</si>
  <si>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</si>
  <si>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</si>
  <si>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</si>
  <si>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</si>
  <si>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</si>
  <si>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</si>
  <si>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</si>
  <si>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</si>
  <si>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</si>
  <si>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</si>
  <si>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</si>
  <si>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</si>
  <si>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</si>
  <si>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</si>
  <si>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</si>
  <si>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</si>
  <si>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</si>
  <si>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</si>
  <si>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</si>
  <si>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</si>
  <si>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</si>
  <si>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</si>
  <si>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</si>
  <si>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</si>
  <si>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</si>
  <si>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</si>
  <si>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</si>
  <si>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</si>
  <si>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</si>
  <si>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</si>
  <si>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</si>
  <si>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</si>
  <si>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</si>
  <si>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</si>
  <si>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</si>
  <si>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</si>
  <si>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</si>
  <si>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</si>
  <si>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</si>
  <si>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</si>
  <si>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</si>
  <si>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</si>
  <si>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</si>
  <si>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</si>
  <si>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</si>
  <si>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</si>
  <si>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</si>
  <si>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</si>
  <si>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</si>
  <si>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</si>
  <si>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</si>
  <si>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</si>
  <si>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</si>
  <si>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</si>
  <si>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</si>
  <si>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</si>
  <si>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</si>
  <si>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</si>
  <si>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</si>
  <si>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</si>
  <si>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</si>
  <si>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</si>
  <si>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</si>
  <si>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</si>
  <si>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</si>
  <si>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</si>
  <si>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</si>
  <si>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</si>
  <si>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</si>
  <si>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</si>
  <si>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</si>
  <si>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</si>
  <si>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</si>
  <si>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</si>
  <si>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</si>
  <si>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</si>
  <si>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</si>
  <si>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</si>
  <si>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</si>
  <si>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</si>
  <si>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</si>
  <si>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</si>
  <si>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</si>
  <si>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</si>
  <si>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</si>
  <si>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</si>
  <si>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</si>
  <si>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</si>
  <si>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</si>
  <si>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</si>
  <si>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</si>
  <si>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</si>
  <si>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</si>
  <si>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</si>
  <si>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</si>
  <si>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</si>
  <si>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</si>
  <si>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</si>
  <si>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</si>
  <si>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</si>
  <si>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</si>
  <si>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</si>
  <si>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</si>
  <si>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</si>
  <si>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</si>
  <si>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</si>
  <si>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</si>
  <si>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</si>
  <si>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</si>
  <si>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</si>
  <si>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</si>
  <si>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</si>
  <si>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</si>
  <si>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</si>
  <si>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</si>
  <si>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</si>
  <si>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</si>
  <si>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</si>
  <si>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</si>
  <si>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</si>
  <si>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</si>
  <si>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</si>
  <si>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</si>
  <si>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</si>
  <si>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</si>
  <si>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</si>
  <si>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</si>
  <si>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</si>
  <si>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</si>
  <si>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</si>
  <si>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</si>
  <si>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</si>
  <si>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</si>
  <si>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</si>
  <si>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</si>
  <si>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</si>
  <si>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</si>
  <si>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</si>
  <si>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</si>
  <si>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</si>
  <si>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</si>
  <si>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</si>
  <si>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</si>
  <si>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</si>
  <si>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</si>
  <si>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</si>
  <si>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</si>
  <si>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</si>
  <si>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</si>
  <si>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</si>
  <si>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</si>
  <si>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</si>
  <si>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</si>
  <si>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</si>
  <si>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</si>
  <si>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</si>
  <si>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</si>
  <si>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</si>
  <si>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</si>
  <si>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</si>
  <si>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</si>
  <si>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</si>
  <si>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</si>
  <si>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</si>
  <si>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</si>
  <si>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</si>
  <si>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</si>
  <si>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</si>
  <si>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</si>
  <si>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</si>
  <si>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</si>
  <si>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</si>
  <si>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</si>
  <si>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</si>
  <si>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</si>
  <si>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</si>
  <si>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</si>
  <si>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</si>
  <si>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</si>
  <si>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</si>
  <si>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</si>
  <si>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</si>
  <si>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</si>
  <si>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</si>
  <si>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</si>
  <si>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</si>
  <si>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</si>
  <si>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</si>
  <si>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</si>
  <si>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</si>
  <si>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</si>
  <si>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</si>
  <si>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</si>
  <si>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</si>
  <si>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</si>
  <si>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</si>
  <si>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</si>
  <si>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</si>
  <si>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</si>
  <si>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</si>
  <si>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</si>
  <si>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</si>
  <si>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</si>
  <si>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</si>
  <si>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</si>
  <si>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</si>
  <si>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</si>
  <si>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</si>
  <si>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</si>
  <si>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</si>
  <si>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</si>
  <si>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</si>
  <si>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</si>
  <si>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</si>
  <si>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</si>
  <si>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</si>
  <si>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</si>
  <si>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</si>
  <si>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</si>
  <si>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</si>
  <si>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</si>
  <si>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</si>
  <si>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</si>
  <si>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</si>
  <si>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</si>
  <si>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</si>
  <si>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</si>
  <si>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</si>
  <si>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</si>
  <si>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</si>
  <si>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</si>
  <si>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</si>
  <si>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</si>
  <si>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</si>
  <si>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</si>
  <si>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</si>
  <si>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</si>
  <si>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</si>
  <si>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</si>
  <si>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</si>
  <si>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</si>
  <si>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</si>
  <si>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</si>
  <si>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</si>
  <si>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</si>
  <si>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</si>
  <si>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</si>
  <si>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</si>
  <si>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</si>
  <si>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</si>
  <si>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</si>
  <si>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</si>
  <si>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</si>
  <si>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</si>
  <si>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</si>
  <si>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</si>
  <si>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</si>
  <si>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</si>
  <si>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</si>
  <si>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</si>
  <si>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</si>
  <si>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</si>
  <si>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</si>
  <si>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</si>
  <si>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</si>
  <si>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</si>
  <si>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</si>
  <si>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</si>
  <si>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</si>
  <si>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</si>
  <si>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</si>
  <si>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</si>
  <si>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</si>
  <si>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</si>
  <si>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</si>
  <si>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</si>
  <si>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</si>
  <si>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</si>
  <si>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</si>
  <si>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</si>
  <si>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</si>
  <si>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</si>
  <si>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</si>
  <si>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</si>
  <si>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</si>
  <si>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</si>
  <si>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</si>
  <si>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</si>
  <si>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</si>
  <si>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 xml:space="preserve">                 Actualizado al mes de Marzo 2026</t>
  </si>
  <si>
    <t>Actualizado a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</si>
</sst>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10" fillId="0" borderId="0" xfId="0" applyFont="1" applyAlignment="1">
      <alignment horizontal="center" vertical="center"/>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0" fillId="0" borderId="22" xfId="0" applyBorder="1" applyAlignment="1">
      <alignment horizontal="center"/>
    </xf>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Marzo 2026</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Marzo 2026</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'Marzo 2026'!$C$43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'Marzo 2026'!$D$42:$H$42</c:f>
              <c:strCache>
                <c:ptCount val="5"/>
                <c:pt idx="0">
                  <c:v>CAIPI Previstos</c:v>
                </c:pt>
                <c:pt idx="1">
                  <c:v>Inaugurado</c:v>
                </c:pt>
                <c:pt idx="2">
                  <c:v>En construcción</c:v>
                </c:pt>
                <c:pt idx="3">
                  <c:v>Detenido </c:v>
                </c:pt>
                <c:pt idx="4">
                  <c:v>Sin Iniciar</c:v>
                </c:pt>
              </c:strCache>
            </c:strRef>
          </c:cat>
          <c:val>
            <c:numRef>
              <c:f>'Marzo 2026'!$D$43:$H$43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'Marzo 2026'!$C$44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'Marzo 2026'!$D$42:$H$42</c:f>
              <c:strCache>
                <c:ptCount val="5"/>
                <c:pt idx="0">
                  <c:v>CAIPI Previstos</c:v>
                </c:pt>
                <c:pt idx="1">
                  <c:v>Inaugurado</c:v>
                </c:pt>
                <c:pt idx="2">
                  <c:v>En construcción</c:v>
                </c:pt>
                <c:pt idx="3">
                  <c:v>Detenido </c:v>
                </c:pt>
                <c:pt idx="4">
                  <c:v>Sin Iniciar</c:v>
                </c:pt>
              </c:strCache>
            </c:strRef>
          </c:cat>
          <c:val>
            <c:numRef>
              <c:f>'Marzo 2026'!$D$44:$H$44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'Marzo 2026'!$C$45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'Marzo 2026'!$D$42:$H$42</c:f>
              <c:strCache>
                <c:ptCount val="5"/>
                <c:pt idx="0">
                  <c:v>CAIPI Previstos</c:v>
                </c:pt>
                <c:pt idx="1">
                  <c:v>Inaugurado</c:v>
                </c:pt>
                <c:pt idx="2">
                  <c:v>En construcción</c:v>
                </c:pt>
                <c:pt idx="3">
                  <c:v>Detenido </c:v>
                </c:pt>
                <c:pt idx="4">
                  <c:v>Sin Iniciar</c:v>
                </c:pt>
              </c:strCache>
            </c:strRef>
          </c:cat>
          <c:val>
            <c:numRef>
              <c:f>'Marzo 2026'!$D$45:$H$45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'Marzo 2026'!$C$46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'Marzo 2026'!$D$42:$H$42</c:f>
              <c:strCache>
                <c:ptCount val="5"/>
                <c:pt idx="0">
                  <c:v>CAIPI Previstos</c:v>
                </c:pt>
                <c:pt idx="1">
                  <c:v>Inaugurado</c:v>
                </c:pt>
                <c:pt idx="2">
                  <c:v>En construcción</c:v>
                </c:pt>
                <c:pt idx="3">
                  <c:v>Detenido </c:v>
                </c:pt>
                <c:pt idx="4">
                  <c:v>Sin Iniciar</c:v>
                </c:pt>
              </c:strCache>
            </c:strRef>
          </c:cat>
          <c:val>
            <c:numRef>
              <c:f>'Marzo 2026'!$D$46:$H$46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109"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77362" cy="6300482"/>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lexis%20Garc&#237;a.xlsx" TargetMode="External"/><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Clarivel%20Adames.xlsx" TargetMode="External"/><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ngela%20Santana.xlsx" TargetMode="External"/><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Genesis%20Pimentel.xlsx" TargetMode="External"/><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Magdalena%20Marmolejos.xlsx" TargetMode="External"/><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Gregory%20Perez.xlsx" TargetMode="External"/><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nny%20Almanzar%20ok.xlsx" TargetMode="External"/><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Nolis%20J&#225;quez%20ok.xlsx" TargetMode="External"/><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Isania%20Mu&#241;oz.xlsx" TargetMode="External"/><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Elly%20Alm&#225;nzar.xlsx" TargetMode="External"/><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Marzo 2026'!$C$12:$C$256,Tabla13[[#This Row],[PROVINCIA]],'Seguimiento Marzo 2026'!$H$12:$H$256,'Seguimiento Marzo 2026'!$H$20)</calculatedColumnFormula>
    </tableColumn>
    <tableColumn id="4" xr3:uid="{00000000-0010-0000-0000-000004000000}" name="CAIPI DETENIDO POR PAGO CUBICACION" totalsRowFunction="sum" dataDxfId="113" totalsRowDxfId="112">
      <calculatedColumnFormula>+COUNTIFS('Seguimiento Marzo 2026'!$C$12:$C$256,Tabla13[[#This Row],[PROVINCIA]],'Seguimiento Marzo 2026'!$H$12:$H$256,'Seguimiento Marzo 2026'!$H$14)</calculatedColumnFormula>
    </tableColumn>
    <tableColumn id="5" xr3:uid="{00000000-0010-0000-0000-000005000000}" name="CAIPI DETENIDO POR PLANO" totalsRowFunction="sum" dataDxfId="111" totalsRowDxfId="110">
      <calculatedColumnFormula>+COUNTIFS('Seguimiento Marzo 2026'!$C$12:$C$256,Tabla13[[#This Row],[PROVINCIA]],'Seguimiento Marzo 2026'!$H$12:$H$256,'Seguimiento Marzo 2026'!$H$31)</calculatedColumnFormula>
    </tableColumn>
    <tableColumn id="6" xr3:uid="{00000000-0010-0000-0000-000006000000}" name="CAIPI DETENIDO" totalsRowFunction="custom" dataDxfId="109" totalsRowDxfId="108">
      <calculatedColumnFormula>+COUNTIFS('Seguimiento Marzo 2026'!$C$12:$C$256,Tabla13[[#This Row],[PROVINCIA]],'Seguimiento Marzo 2026'!$H$12:$H$256,'Seguimiento Marzo 2026'!$H$22)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Marzo 2026'!$C$12:$C$256,Tabla13[[#This Row],[PROVINCIA]],'Seguimiento Marzo 2026'!$I$12:$I$256,'Seguimiento Marzo 2026'!$I$24)</calculatedColumnFormula>
    </tableColumn>
    <tableColumn id="11" xr3:uid="{00000000-0010-0000-0000-00000B000000}" name="NEGOCIADO" totalsRowFunction="sum" dataDxfId="103" totalsRowDxfId="102">
      <calculatedColumnFormula>+COUNTIFS('Seguimiento Marzo 2026'!$C$12:$C$256,Tabla13[[#This Row],[PROVINCIA]],'Seguimiento Marzo 2026'!$I$12:$I$256,'Seguimiento Marzo 2026'!$I$28)</calculatedColumnFormula>
    </tableColumn>
    <tableColumn id="13" xr3:uid="{00000000-0010-0000-0000-00000D000000}" name="SIN INICIAR" totalsRowFunction="custom" dataDxfId="101" totalsRowDxfId="100">
      <calculatedColumnFormula>COUNTIFS('Seguimiento Marzo 2026'!$C$12:$C$256,'estado terrenos '!A6,'Seguimiento Marzo 2026'!$H$12:$H$256,'Seguimiento Marzo 2026'!$H$15)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85" t="s">
        <v>15</v>
      </c>
      <c r="F3" s="385"/>
      <c r="G3" s="385"/>
      <c r="H3" s="385"/>
      <c r="I3" s="5"/>
    </row>
    <row r="4" spans="1:12" ht="15" customHeight="1" x14ac:dyDescent="0.25">
      <c r="B4" s="5"/>
      <c r="C4" s="5"/>
      <c r="D4" s="386"/>
      <c r="E4" s="386"/>
      <c r="F4" s="386"/>
      <c r="G4" s="386"/>
      <c r="H4" s="386"/>
    </row>
    <row r="5" spans="1:12" ht="7.9" customHeight="1" x14ac:dyDescent="0.25">
      <c r="B5" s="5"/>
      <c r="C5" s="5"/>
      <c r="D5" s="5"/>
      <c r="E5" s="33"/>
      <c r="F5" s="5"/>
      <c r="G5" s="5"/>
      <c r="H5" s="5"/>
    </row>
    <row r="6" spans="1:12" ht="16.5" customHeight="1" x14ac:dyDescent="0.25">
      <c r="E6" s="384"/>
      <c r="F6" s="384"/>
      <c r="G6" s="384"/>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Marzo 2026'!$C$12:$C$256,Tabla13[[#This Row],[PROVINCIA]],'Seguimiento Marzo 2026'!$H$12:$H$256,'Seguimiento Marzo 2026'!$H$20)</f>
        <v>0</v>
      </c>
      <c r="F8" s="49">
        <f>+COUNTIFS('Seguimiento Marzo 2026'!$C$12:$C$256,Tabla13[[#This Row],[PROVINCIA]],'Seguimiento Marzo 2026'!$H$12:$H$256,'Seguimiento Marzo 2026'!$H$14)</f>
        <v>3</v>
      </c>
      <c r="G8" s="49">
        <f>+COUNTIFS('Seguimiento Marzo 2026'!$C$12:$C$256,Tabla13[[#This Row],[PROVINCIA]],'Seguimiento Marzo 2026'!$H$12:$H$256,'Seguimiento Marzo 2026'!$H$31)</f>
        <v>0</v>
      </c>
      <c r="H8" s="49">
        <f>+COUNTIFS('Seguimiento Marzo 2026'!$C$12:$C$256,Tabla13[[#This Row],[PROVINCIA]],'Seguimiento Marzo 2026'!$H$12:$H$256,'Seguimiento Marzo 2026'!$H$22)</f>
        <v>3</v>
      </c>
      <c r="I8" s="49">
        <f>SUM(Tabla13[[#This Row],[CAIPI DETENIDO POR PAGO TERRENO]:[CAIPI DETENIDO]])</f>
        <v>6</v>
      </c>
      <c r="J8" s="49">
        <f>+COUNTIFS('Seguimiento Marzo 2026'!$C$12:$C$256,Tabla13[[#This Row],[PROVINCIA]],'Seguimiento Marzo 2026'!$I$12:$I$256,'Seguimiento Marzo 2026'!$I$24)</f>
        <v>4</v>
      </c>
      <c r="K8" s="49">
        <f>+COUNTIFS('Seguimiento Marzo 2026'!$C$12:$C$256,Tabla13[[#This Row],[PROVINCIA]],'Seguimiento Marzo 2026'!$I$12:$I$256,'Seguimiento Marzo 2026'!$I$28)</f>
        <v>0</v>
      </c>
      <c r="L8" s="49">
        <f>COUNTIFS('Seguimiento Marzo 2026'!$C$12:$C$256,'estado terrenos '!A6,'Seguimiento Marzo 2026'!$H$12:$H$256,'Seguimiento Marzo 2026'!$H$15)</f>
        <v>1</v>
      </c>
    </row>
    <row r="9" spans="1:12" ht="15.75" x14ac:dyDescent="0.25">
      <c r="C9" s="40" t="s">
        <v>27</v>
      </c>
      <c r="D9" s="47">
        <f>+'estado terrenos '!B7</f>
        <v>5</v>
      </c>
      <c r="E9" s="48">
        <f>+COUNTIFS('Seguimiento Marzo 2026'!$C$12:$C$256,Tabla13[[#This Row],[PROVINCIA]],'Seguimiento Marzo 2026'!$H$12:$H$256,'Seguimiento Marzo 2026'!$H$20)</f>
        <v>0</v>
      </c>
      <c r="F9" s="49">
        <f>+COUNTIFS('Seguimiento Marzo 2026'!$C$12:$C$256,Tabla13[[#This Row],[PROVINCIA]],'Seguimiento Marzo 2026'!$H$12:$H$256,'Seguimiento Marzo 2026'!$H$14)</f>
        <v>1</v>
      </c>
      <c r="G9" s="49">
        <f>+COUNTIFS('Seguimiento Marzo 2026'!$C$12:$C$256,Tabla13[[#This Row],[PROVINCIA]],'Seguimiento Marzo 2026'!$H$12:$H$256,'Seguimiento Marzo 2026'!$H$31)</f>
        <v>3</v>
      </c>
      <c r="H9" s="49">
        <f>+COUNTIFS('Seguimiento Marzo 2026'!$C$12:$C$256,Tabla13[[#This Row],[PROVINCIA]],'Seguimiento Marzo 2026'!$H$12:$H$256,'Seguimiento Marzo 2026'!$H$22)</f>
        <v>1</v>
      </c>
      <c r="I9" s="49">
        <f>SUM(Tabla13[[#This Row],[CAIPI DETENIDO POR PAGO TERRENO]:[CAIPI DETENIDO]])</f>
        <v>5</v>
      </c>
      <c r="J9" s="49">
        <f>+COUNTIFS('Seguimiento Marzo 2026'!$C$12:$C$256,Tabla13[[#This Row],[PROVINCIA]],'Seguimiento Marzo 2026'!$I$12:$I$256,'Seguimiento Marzo 2026'!$I$24)</f>
        <v>4</v>
      </c>
      <c r="K9" s="49">
        <f>+COUNTIFS('Seguimiento Marzo 2026'!$C$12:$C$256,Tabla13[[#This Row],[PROVINCIA]],'Seguimiento Marzo 2026'!$I$12:$I$256,'Seguimiento Marzo 2026'!$I$28)</f>
        <v>1</v>
      </c>
      <c r="L9" s="49">
        <f>COUNTIFS('Seguimiento Marzo 2026'!$C$12:$C$256,'estado terrenos '!A7,'Seguimiento Marzo 2026'!$H$12:$H$256,'Seguimiento Marzo 2026'!$H$15)</f>
        <v>0</v>
      </c>
    </row>
    <row r="10" spans="1:12" ht="15.75" x14ac:dyDescent="0.25">
      <c r="C10" s="40" t="s">
        <v>28</v>
      </c>
      <c r="D10" s="47">
        <f>+'estado terrenos '!B8</f>
        <v>5</v>
      </c>
      <c r="E10" s="48">
        <f>+COUNTIFS('Seguimiento Marzo 2026'!$C$12:$C$256,Tabla13[[#This Row],[PROVINCIA]],'Seguimiento Marzo 2026'!$H$12:$H$256,'Seguimiento Marzo 2026'!$H$20)</f>
        <v>1</v>
      </c>
      <c r="F10" s="49">
        <f>+COUNTIFS('Seguimiento Marzo 2026'!$C$12:$C$256,Tabla13[[#This Row],[PROVINCIA]],'Seguimiento Marzo 2026'!$H$12:$H$256,'Seguimiento Marzo 2026'!$H$14)</f>
        <v>2</v>
      </c>
      <c r="G10" s="49">
        <f>+COUNTIFS('Seguimiento Marzo 2026'!$C$12:$C$256,Tabla13[[#This Row],[PROVINCIA]],'Seguimiento Marzo 2026'!$H$12:$H$256,'Seguimiento Marzo 2026'!$H$31)</f>
        <v>0</v>
      </c>
      <c r="H10" s="49">
        <f>+COUNTIFS('Seguimiento Marzo 2026'!$C$12:$C$256,Tabla13[[#This Row],[PROVINCIA]],'Seguimiento Marzo 2026'!$H$12:$H$256,'Seguimiento Marzo 2026'!$H$22)</f>
        <v>2</v>
      </c>
      <c r="I10" s="49">
        <f>SUM(Tabla13[[#This Row],[CAIPI DETENIDO POR PAGO TERRENO]:[CAIPI DETENIDO]])</f>
        <v>5</v>
      </c>
      <c r="J10" s="49">
        <f>+COUNTIFS('Seguimiento Marzo 2026'!$C$12:$C$256,Tabla13[[#This Row],[PROVINCIA]],'Seguimiento Marzo 2026'!$I$12:$I$256,'Seguimiento Marzo 2026'!$I$24)</f>
        <v>4</v>
      </c>
      <c r="K10" s="49">
        <f>+COUNTIFS('Seguimiento Marzo 2026'!$C$12:$C$256,Tabla13[[#This Row],[PROVINCIA]],'Seguimiento Marzo 2026'!$I$12:$I$256,'Seguimiento Marzo 2026'!$I$28)</f>
        <v>1</v>
      </c>
      <c r="L10" s="49">
        <f>COUNTIFS('Seguimiento Marzo 2026'!$C$12:$C$256,'estado terrenos '!A8,'Seguimiento Marzo 2026'!$H$12:$H$256,'Seguimiento Marzo 2026'!$H$15)</f>
        <v>1</v>
      </c>
    </row>
    <row r="11" spans="1:12" x14ac:dyDescent="0.25">
      <c r="C11" s="44" t="s">
        <v>29</v>
      </c>
      <c r="D11" s="47">
        <f>+'estado terrenos '!B9</f>
        <v>3</v>
      </c>
      <c r="E11" s="48">
        <f>+COUNTIFS('Seguimiento Marzo 2026'!$C$12:$C$256,Tabla13[[#This Row],[PROVINCIA]],'Seguimiento Marzo 2026'!$H$12:$H$256,'Seguimiento Marzo 2026'!$H$20)</f>
        <v>2</v>
      </c>
      <c r="F11" s="49">
        <f>+COUNTIFS('Seguimiento Marzo 2026'!$C$12:$C$256,Tabla13[[#This Row],[PROVINCIA]],'Seguimiento Marzo 2026'!$H$12:$H$256,'Seguimiento Marzo 2026'!$H$14)</f>
        <v>0</v>
      </c>
      <c r="G11" s="49">
        <f>+COUNTIFS('Seguimiento Marzo 2026'!$C$12:$C$256,Tabla13[[#This Row],[PROVINCIA]],'Seguimiento Marzo 2026'!$H$12:$H$256,'Seguimiento Marzo 2026'!$H$31)</f>
        <v>0</v>
      </c>
      <c r="H11" s="49">
        <f>+COUNTIFS('Seguimiento Marzo 2026'!$C$12:$C$256,Tabla13[[#This Row],[PROVINCIA]],'Seguimiento Marzo 2026'!$H$12:$H$256,'Seguimiento Marzo 2026'!$H$22)</f>
        <v>0</v>
      </c>
      <c r="I11" s="49">
        <f>SUM(Tabla13[[#This Row],[CAIPI DETENIDO POR PAGO TERRENO]:[CAIPI DETENIDO]])</f>
        <v>2</v>
      </c>
      <c r="J11" s="49">
        <f>+COUNTIFS('Seguimiento Marzo 2026'!$C$12:$C$256,Tabla13[[#This Row],[PROVINCIA]],'Seguimiento Marzo 2026'!$I$12:$I$256,'Seguimiento Marzo 2026'!$I$24)</f>
        <v>2</v>
      </c>
      <c r="K11" s="49">
        <f>+COUNTIFS('Seguimiento Marzo 2026'!$C$12:$C$256,Tabla13[[#This Row],[PROVINCIA]],'Seguimiento Marzo 2026'!$I$12:$I$256,'Seguimiento Marzo 2026'!$I$28)</f>
        <v>0</v>
      </c>
      <c r="L11" s="49">
        <f>COUNTIFS('Seguimiento Marzo 2026'!$C$12:$C$256,'estado terrenos '!A9,'Seguimiento Marzo 2026'!$H$12:$H$256,'Seguimiento Marzo 2026'!$H$15)</f>
        <v>0</v>
      </c>
    </row>
    <row r="12" spans="1:12" x14ac:dyDescent="0.25">
      <c r="C12" s="44" t="s">
        <v>30</v>
      </c>
      <c r="D12" s="47">
        <f>+'estado terrenos '!B10</f>
        <v>14</v>
      </c>
      <c r="E12" s="48">
        <f>+COUNTIFS('Seguimiento Marzo 2026'!$C$12:$C$256,Tabla13[[#This Row],[PROVINCIA]],'Seguimiento Marzo 2026'!$H$12:$H$256,'Seguimiento Marzo 2026'!$H$20)</f>
        <v>2</v>
      </c>
      <c r="F12" s="49">
        <f>+COUNTIFS('Seguimiento Marzo 2026'!$C$12:$C$256,Tabla13[[#This Row],[PROVINCIA]],'Seguimiento Marzo 2026'!$H$12:$H$256,'Seguimiento Marzo 2026'!$H$14)</f>
        <v>3</v>
      </c>
      <c r="G12" s="49">
        <f>+COUNTIFS('Seguimiento Marzo 2026'!$C$12:$C$256,Tabla13[[#This Row],[PROVINCIA]],'Seguimiento Marzo 2026'!$H$12:$H$256,'Seguimiento Marzo 2026'!$H$31)</f>
        <v>3</v>
      </c>
      <c r="H12" s="49">
        <f>+COUNTIFS('Seguimiento Marzo 2026'!$C$12:$C$256,Tabla13[[#This Row],[PROVINCIA]],'Seguimiento Marzo 2026'!$H$12:$H$256,'Seguimiento Marzo 2026'!$H$22)</f>
        <v>3</v>
      </c>
      <c r="I12" s="49">
        <f>SUM(Tabla13[[#This Row],[CAIPI DETENIDO POR PAGO TERRENO]:[CAIPI DETENIDO]])</f>
        <v>11</v>
      </c>
      <c r="J12" s="49">
        <f>+COUNTIFS('Seguimiento Marzo 2026'!$C$12:$C$256,Tabla13[[#This Row],[PROVINCIA]],'Seguimiento Marzo 2026'!$I$12:$I$256,'Seguimiento Marzo 2026'!$I$24)</f>
        <v>9</v>
      </c>
      <c r="K12" s="49">
        <f>+COUNTIFS('Seguimiento Marzo 2026'!$C$12:$C$256,Tabla13[[#This Row],[PROVINCIA]],'Seguimiento Marzo 2026'!$I$12:$I$256,'Seguimiento Marzo 2026'!$I$28)</f>
        <v>1</v>
      </c>
      <c r="L12" s="49">
        <f>COUNTIFS('Seguimiento Marzo 2026'!$C$12:$C$256,'estado terrenos '!A10,'Seguimiento Marzo 2026'!$H$12:$H$256,'Seguimiento Marzo 2026'!$H$15)</f>
        <v>0</v>
      </c>
    </row>
    <row r="13" spans="1:12" x14ac:dyDescent="0.25">
      <c r="C13" s="44" t="s">
        <v>31</v>
      </c>
      <c r="D13" s="47">
        <f>+'estado terrenos '!B11</f>
        <v>6</v>
      </c>
      <c r="E13" s="48">
        <f>+COUNTIFS('Seguimiento Marzo 2026'!$C$12:$C$256,Tabla13[[#This Row],[PROVINCIA]],'Seguimiento Marzo 2026'!$H$12:$H$256,'Seguimiento Marzo 2026'!$H$20)</f>
        <v>0</v>
      </c>
      <c r="F13" s="49">
        <f>+COUNTIFS('Seguimiento Marzo 2026'!$C$12:$C$256,Tabla13[[#This Row],[PROVINCIA]],'Seguimiento Marzo 2026'!$H$12:$H$256,'Seguimiento Marzo 2026'!$H$14)</f>
        <v>4</v>
      </c>
      <c r="G13" s="49">
        <f>+COUNTIFS('Seguimiento Marzo 2026'!$C$12:$C$256,Tabla13[[#This Row],[PROVINCIA]],'Seguimiento Marzo 2026'!$H$12:$H$256,'Seguimiento Marzo 2026'!$H$31)</f>
        <v>1</v>
      </c>
      <c r="H13" s="49">
        <f>+COUNTIFS('Seguimiento Marzo 2026'!$C$12:$C$256,Tabla13[[#This Row],[PROVINCIA]],'Seguimiento Marzo 2026'!$H$12:$H$256,'Seguimiento Marzo 2026'!$H$22)</f>
        <v>4</v>
      </c>
      <c r="I13" s="49">
        <f>SUM(Tabla13[[#This Row],[CAIPI DETENIDO POR PAGO TERRENO]:[CAIPI DETENIDO]])</f>
        <v>9</v>
      </c>
      <c r="J13" s="49">
        <f>+COUNTIFS('Seguimiento Marzo 2026'!$C$12:$C$256,Tabla13[[#This Row],[PROVINCIA]],'Seguimiento Marzo 2026'!$I$12:$I$256,'Seguimiento Marzo 2026'!$I$24)</f>
        <v>6</v>
      </c>
      <c r="K13" s="49">
        <f>+COUNTIFS('Seguimiento Marzo 2026'!$C$12:$C$256,Tabla13[[#This Row],[PROVINCIA]],'Seguimiento Marzo 2026'!$I$12:$I$256,'Seguimiento Marzo 2026'!$I$28)</f>
        <v>0</v>
      </c>
      <c r="L13" s="49">
        <f>COUNTIFS('Seguimiento Marzo 2026'!$C$12:$C$256,'estado terrenos '!A11,'Seguimiento Marzo 2026'!$H$12:$H$256,'Seguimiento Marzo 2026'!$H$15)</f>
        <v>0</v>
      </c>
    </row>
    <row r="14" spans="1:12" x14ac:dyDescent="0.25">
      <c r="C14" s="44" t="s">
        <v>32</v>
      </c>
      <c r="D14" s="47">
        <f>+'estado terrenos '!B12</f>
        <v>2</v>
      </c>
      <c r="E14" s="48">
        <f>+COUNTIFS('Seguimiento Marzo 2026'!$C$12:$C$256,Tabla13[[#This Row],[PROVINCIA]],'Seguimiento Marzo 2026'!$H$12:$H$256,'Seguimiento Marzo 2026'!$H$20)</f>
        <v>0</v>
      </c>
      <c r="F14" s="49">
        <f>+COUNTIFS('Seguimiento Marzo 2026'!$C$12:$C$256,Tabla13[[#This Row],[PROVINCIA]],'Seguimiento Marzo 2026'!$H$12:$H$256,'Seguimiento Marzo 2026'!$H$14)</f>
        <v>1</v>
      </c>
      <c r="G14" s="49">
        <f>+COUNTIFS('Seguimiento Marzo 2026'!$C$12:$C$256,Tabla13[[#This Row],[PROVINCIA]],'Seguimiento Marzo 2026'!$H$12:$H$256,'Seguimiento Marzo 2026'!$H$31)</f>
        <v>0</v>
      </c>
      <c r="H14" s="49">
        <f>+COUNTIFS('Seguimiento Marzo 2026'!$C$12:$C$256,Tabla13[[#This Row],[PROVINCIA]],'Seguimiento Marzo 2026'!$H$12:$H$256,'Seguimiento Marzo 2026'!$H$22)</f>
        <v>1</v>
      </c>
      <c r="I14" s="49">
        <f>SUM(Tabla13[[#This Row],[CAIPI DETENIDO POR PAGO TERRENO]:[CAIPI DETENIDO]])</f>
        <v>2</v>
      </c>
      <c r="J14" s="49">
        <f>+COUNTIFS('Seguimiento Marzo 2026'!$C$12:$C$256,Tabla13[[#This Row],[PROVINCIA]],'Seguimiento Marzo 2026'!$I$12:$I$256,'Seguimiento Marzo 2026'!$I$24)</f>
        <v>1</v>
      </c>
      <c r="K14" s="49">
        <f>+COUNTIFS('Seguimiento Marzo 2026'!$C$12:$C$256,Tabla13[[#This Row],[PROVINCIA]],'Seguimiento Marzo 2026'!$I$12:$I$256,'Seguimiento Marzo 2026'!$I$28)</f>
        <v>0</v>
      </c>
      <c r="L14" s="49">
        <f>COUNTIFS('Seguimiento Marzo 2026'!$C$12:$C$256,'estado terrenos '!A12,'Seguimiento Marzo 2026'!$H$12:$H$256,'Seguimiento Marzo 2026'!$H$15)</f>
        <v>0</v>
      </c>
    </row>
    <row r="15" spans="1:12" x14ac:dyDescent="0.25">
      <c r="C15" s="44" t="s">
        <v>33</v>
      </c>
      <c r="D15" s="47">
        <f>+'estado terrenos '!B13</f>
        <v>2</v>
      </c>
      <c r="E15" s="48">
        <f>+COUNTIFS('Seguimiento Marzo 2026'!$C$12:$C$256,Tabla13[[#This Row],[PROVINCIA]],'Seguimiento Marzo 2026'!$H$12:$H$256,'Seguimiento Marzo 2026'!$H$20)</f>
        <v>0</v>
      </c>
      <c r="F15" s="49">
        <f>+COUNTIFS('Seguimiento Marzo 2026'!$C$12:$C$256,Tabla13[[#This Row],[PROVINCIA]],'Seguimiento Marzo 2026'!$H$12:$H$256,'Seguimiento Marzo 2026'!$H$14)</f>
        <v>0</v>
      </c>
      <c r="G15" s="49">
        <f>+COUNTIFS('Seguimiento Marzo 2026'!$C$12:$C$256,Tabla13[[#This Row],[PROVINCIA]],'Seguimiento Marzo 2026'!$H$12:$H$256,'Seguimiento Marzo 2026'!$H$31)</f>
        <v>0</v>
      </c>
      <c r="H15" s="49">
        <f>+COUNTIFS('Seguimiento Marzo 2026'!$C$12:$C$256,Tabla13[[#This Row],[PROVINCIA]],'Seguimiento Marzo 2026'!$H$12:$H$256,'Seguimiento Marzo 2026'!$H$22)</f>
        <v>0</v>
      </c>
      <c r="I15" s="49">
        <f>SUM(Tabla13[[#This Row],[CAIPI DETENIDO POR PAGO TERRENO]:[CAIPI DETENIDO]])</f>
        <v>0</v>
      </c>
      <c r="J15" s="49">
        <f>+COUNTIFS('Seguimiento Marzo 2026'!$C$12:$C$256,Tabla13[[#This Row],[PROVINCIA]],'Seguimiento Marzo 2026'!$I$12:$I$256,'Seguimiento Marzo 2026'!$I$24)</f>
        <v>0</v>
      </c>
      <c r="K15" s="49">
        <f>+COUNTIFS('Seguimiento Marzo 2026'!$C$12:$C$256,Tabla13[[#This Row],[PROVINCIA]],'Seguimiento Marzo 2026'!$I$12:$I$256,'Seguimiento Marzo 2026'!$I$28)</f>
        <v>0</v>
      </c>
      <c r="L15" s="49">
        <f>COUNTIFS('Seguimiento Marzo 2026'!$C$12:$C$256,'estado terrenos '!A13,'Seguimiento Marzo 2026'!$H$12:$H$256,'Seguimiento Marzo 2026'!$H$15)</f>
        <v>0</v>
      </c>
    </row>
    <row r="16" spans="1:12" x14ac:dyDescent="0.25">
      <c r="C16" s="44" t="s">
        <v>34</v>
      </c>
      <c r="D16" s="47">
        <f>+'estado terrenos '!B14</f>
        <v>6</v>
      </c>
      <c r="E16" s="48">
        <f>+COUNTIFS('Seguimiento Marzo 2026'!$C$12:$C$256,Tabla13[[#This Row],[PROVINCIA]],'Seguimiento Marzo 2026'!$H$12:$H$256,'Seguimiento Marzo 2026'!$H$20)</f>
        <v>0</v>
      </c>
      <c r="F16" s="49">
        <f>+COUNTIFS('Seguimiento Marzo 2026'!$C$12:$C$256,Tabla13[[#This Row],[PROVINCIA]],'Seguimiento Marzo 2026'!$H$12:$H$256,'Seguimiento Marzo 2026'!$H$14)</f>
        <v>3</v>
      </c>
      <c r="G16" s="49">
        <f>+COUNTIFS('Seguimiento Marzo 2026'!$C$12:$C$256,Tabla13[[#This Row],[PROVINCIA]],'Seguimiento Marzo 2026'!$H$12:$H$256,'Seguimiento Marzo 2026'!$H$31)</f>
        <v>1</v>
      </c>
      <c r="H16" s="49">
        <f>+COUNTIFS('Seguimiento Marzo 2026'!$C$12:$C$256,Tabla13[[#This Row],[PROVINCIA]],'Seguimiento Marzo 2026'!$H$12:$H$256,'Seguimiento Marzo 2026'!$H$22)</f>
        <v>3</v>
      </c>
      <c r="I16" s="49">
        <f>SUM(Tabla13[[#This Row],[CAIPI DETENIDO POR PAGO TERRENO]:[CAIPI DETENIDO]])</f>
        <v>7</v>
      </c>
      <c r="J16" s="49">
        <f>+COUNTIFS('Seguimiento Marzo 2026'!$C$12:$C$256,Tabla13[[#This Row],[PROVINCIA]],'Seguimiento Marzo 2026'!$I$12:$I$256,'Seguimiento Marzo 2026'!$I$24)</f>
        <v>5</v>
      </c>
      <c r="K16" s="49">
        <f>+COUNTIFS('Seguimiento Marzo 2026'!$C$12:$C$256,Tabla13[[#This Row],[PROVINCIA]],'Seguimiento Marzo 2026'!$I$12:$I$256,'Seguimiento Marzo 2026'!$I$28)</f>
        <v>1</v>
      </c>
      <c r="L16" s="49">
        <f>COUNTIFS('Seguimiento Marzo 2026'!$C$12:$C$256,'estado terrenos '!A14,'Seguimiento Marzo 2026'!$H$12:$H$256,'Seguimiento Marzo 2026'!$H$15)</f>
        <v>1</v>
      </c>
    </row>
    <row r="17" spans="1:12" x14ac:dyDescent="0.25">
      <c r="C17" s="44" t="s">
        <v>35</v>
      </c>
      <c r="D17" s="47">
        <f>+'estado terrenos '!B15</f>
        <v>3</v>
      </c>
      <c r="E17" s="48">
        <f>+COUNTIFS('Seguimiento Marzo 2026'!$C$12:$C$256,Tabla13[[#This Row],[PROVINCIA]],'Seguimiento Marzo 2026'!$H$12:$H$256,'Seguimiento Marzo 2026'!$H$20)</f>
        <v>1</v>
      </c>
      <c r="F17" s="49">
        <f>+COUNTIFS('Seguimiento Marzo 2026'!$C$12:$C$256,Tabla13[[#This Row],[PROVINCIA]],'Seguimiento Marzo 2026'!$H$12:$H$256,'Seguimiento Marzo 2026'!$H$14)</f>
        <v>0</v>
      </c>
      <c r="G17" s="49">
        <f>+COUNTIFS('Seguimiento Marzo 2026'!$C$12:$C$256,Tabla13[[#This Row],[PROVINCIA]],'Seguimiento Marzo 2026'!$H$12:$H$256,'Seguimiento Marzo 2026'!$H$31)</f>
        <v>0</v>
      </c>
      <c r="H17" s="49">
        <f>+COUNTIFS('Seguimiento Marzo 2026'!$C$12:$C$256,Tabla13[[#This Row],[PROVINCIA]],'Seguimiento Marzo 2026'!$H$12:$H$256,'Seguimiento Marzo 2026'!$H$22)</f>
        <v>0</v>
      </c>
      <c r="I17" s="49">
        <f>SUM(Tabla13[[#This Row],[CAIPI DETENIDO POR PAGO TERRENO]:[CAIPI DETENIDO]])</f>
        <v>1</v>
      </c>
      <c r="J17" s="49">
        <f>+COUNTIFS('Seguimiento Marzo 2026'!$C$12:$C$256,Tabla13[[#This Row],[PROVINCIA]],'Seguimiento Marzo 2026'!$I$12:$I$256,'Seguimiento Marzo 2026'!$I$24)</f>
        <v>3</v>
      </c>
      <c r="K17" s="49">
        <f>+COUNTIFS('Seguimiento Marzo 2026'!$C$12:$C$256,Tabla13[[#This Row],[PROVINCIA]],'Seguimiento Marzo 2026'!$I$12:$I$256,'Seguimiento Marzo 2026'!$I$28)</f>
        <v>0</v>
      </c>
      <c r="L17" s="49">
        <f>COUNTIFS('Seguimiento Marzo 2026'!$C$12:$C$256,'estado terrenos '!A15,'Seguimiento Marzo 2026'!$H$12:$H$256,'Seguimiento Marzo 2026'!$H$15)</f>
        <v>1</v>
      </c>
    </row>
    <row r="18" spans="1:12" x14ac:dyDescent="0.25">
      <c r="C18" s="44" t="s">
        <v>36</v>
      </c>
      <c r="D18" s="47">
        <f>+'estado terrenos '!B16</f>
        <v>3</v>
      </c>
      <c r="E18" s="48">
        <f>+COUNTIFS('Seguimiento Marzo 2026'!$C$12:$C$256,Tabla13[[#This Row],[PROVINCIA]],'Seguimiento Marzo 2026'!$H$12:$H$256,'Seguimiento Marzo 2026'!$H$20)</f>
        <v>0</v>
      </c>
      <c r="F18" s="49">
        <f>+COUNTIFS('Seguimiento Marzo 2026'!$C$12:$C$256,Tabla13[[#This Row],[PROVINCIA]],'Seguimiento Marzo 2026'!$H$12:$H$256,'Seguimiento Marzo 2026'!$H$14)</f>
        <v>1</v>
      </c>
      <c r="G18" s="49">
        <f>+COUNTIFS('Seguimiento Marzo 2026'!$C$12:$C$256,Tabla13[[#This Row],[PROVINCIA]],'Seguimiento Marzo 2026'!$H$12:$H$256,'Seguimiento Marzo 2026'!$H$31)</f>
        <v>0</v>
      </c>
      <c r="H18" s="49">
        <f>+COUNTIFS('Seguimiento Marzo 2026'!$C$12:$C$256,Tabla13[[#This Row],[PROVINCIA]],'Seguimiento Marzo 2026'!$H$12:$H$256,'Seguimiento Marzo 2026'!$H$22)</f>
        <v>1</v>
      </c>
      <c r="I18" s="49">
        <f>SUM(Tabla13[[#This Row],[CAIPI DETENIDO POR PAGO TERRENO]:[CAIPI DETENIDO]])</f>
        <v>2</v>
      </c>
      <c r="J18" s="49">
        <f>+COUNTIFS('Seguimiento Marzo 2026'!$C$12:$C$256,Tabla13[[#This Row],[PROVINCIA]],'Seguimiento Marzo 2026'!$I$12:$I$256,'Seguimiento Marzo 2026'!$I$24)</f>
        <v>2</v>
      </c>
      <c r="K18" s="49">
        <f>+COUNTIFS('Seguimiento Marzo 2026'!$C$12:$C$256,Tabla13[[#This Row],[PROVINCIA]],'Seguimiento Marzo 2026'!$I$12:$I$256,'Seguimiento Marzo 2026'!$I$28)</f>
        <v>1</v>
      </c>
      <c r="L18" s="49">
        <f>COUNTIFS('Seguimiento Marzo 2026'!$C$12:$C$256,'estado terrenos '!A16,'Seguimiento Marzo 2026'!$H$12:$H$256,'Seguimiento Marzo 2026'!$H$15)</f>
        <v>0</v>
      </c>
    </row>
    <row r="19" spans="1:12" x14ac:dyDescent="0.25">
      <c r="C19" s="44" t="s">
        <v>37</v>
      </c>
      <c r="D19" s="47">
        <f>+'estado terrenos '!B17</f>
        <v>4</v>
      </c>
      <c r="E19" s="48">
        <f>+COUNTIFS('Seguimiento Marzo 2026'!$C$12:$C$256,Tabla13[[#This Row],[PROVINCIA]],'Seguimiento Marzo 2026'!$H$12:$H$256,'Seguimiento Marzo 2026'!$H$20)</f>
        <v>0</v>
      </c>
      <c r="F19" s="49">
        <f>+COUNTIFS('Seguimiento Marzo 2026'!$C$12:$C$256,Tabla13[[#This Row],[PROVINCIA]],'Seguimiento Marzo 2026'!$H$12:$H$256,'Seguimiento Marzo 2026'!$H$14)</f>
        <v>2</v>
      </c>
      <c r="G19" s="49">
        <f>+COUNTIFS('Seguimiento Marzo 2026'!$C$12:$C$256,Tabla13[[#This Row],[PROVINCIA]],'Seguimiento Marzo 2026'!$H$12:$H$256,'Seguimiento Marzo 2026'!$H$31)</f>
        <v>1</v>
      </c>
      <c r="H19" s="49">
        <f>+COUNTIFS('Seguimiento Marzo 2026'!$C$12:$C$256,Tabla13[[#This Row],[PROVINCIA]],'Seguimiento Marzo 2026'!$H$12:$H$256,'Seguimiento Marzo 2026'!$H$22)</f>
        <v>2</v>
      </c>
      <c r="I19" s="49">
        <f>SUM(Tabla13[[#This Row],[CAIPI DETENIDO POR PAGO TERRENO]:[CAIPI DETENIDO]])</f>
        <v>5</v>
      </c>
      <c r="J19" s="49">
        <f>+COUNTIFS('Seguimiento Marzo 2026'!$C$12:$C$256,Tabla13[[#This Row],[PROVINCIA]],'Seguimiento Marzo 2026'!$I$12:$I$256,'Seguimiento Marzo 2026'!$I$24)</f>
        <v>4</v>
      </c>
      <c r="K19" s="49">
        <f>+COUNTIFS('Seguimiento Marzo 2026'!$C$12:$C$256,Tabla13[[#This Row],[PROVINCIA]],'Seguimiento Marzo 2026'!$I$12:$I$256,'Seguimiento Marzo 2026'!$I$28)</f>
        <v>0</v>
      </c>
      <c r="L19" s="49">
        <f>COUNTIFS('Seguimiento Marzo 2026'!$C$12:$C$256,'estado terrenos '!A17,'Seguimiento Marzo 2026'!$H$12:$H$256,'Seguimiento Marzo 2026'!$H$15)</f>
        <v>1</v>
      </c>
    </row>
    <row r="20" spans="1:12" x14ac:dyDescent="0.25">
      <c r="C20" s="44" t="s">
        <v>38</v>
      </c>
      <c r="D20" s="47">
        <f>+'estado terrenos '!B18</f>
        <v>8</v>
      </c>
      <c r="E20" s="48">
        <f>+COUNTIFS('Seguimiento Marzo 2026'!$C$12:$C$256,Tabla13[[#This Row],[PROVINCIA]],'Seguimiento Marzo 2026'!$H$12:$H$256,'Seguimiento Marzo 2026'!$H$20)</f>
        <v>0</v>
      </c>
      <c r="F20" s="49">
        <f>+COUNTIFS('Seguimiento Marzo 2026'!$C$12:$C$256,Tabla13[[#This Row],[PROVINCIA]],'Seguimiento Marzo 2026'!$H$12:$H$256,'Seguimiento Marzo 2026'!$H$14)</f>
        <v>5</v>
      </c>
      <c r="G20" s="49">
        <f>+COUNTIFS('Seguimiento Marzo 2026'!$C$12:$C$256,Tabla13[[#This Row],[PROVINCIA]],'Seguimiento Marzo 2026'!$H$12:$H$256,'Seguimiento Marzo 2026'!$H$31)</f>
        <v>2</v>
      </c>
      <c r="H20" s="49">
        <f>+COUNTIFS('Seguimiento Marzo 2026'!$C$12:$C$256,Tabla13[[#This Row],[PROVINCIA]],'Seguimiento Marzo 2026'!$H$12:$H$256,'Seguimiento Marzo 2026'!$H$22)</f>
        <v>5</v>
      </c>
      <c r="I20" s="49">
        <f>SUM(Tabla13[[#This Row],[CAIPI DETENIDO POR PAGO TERRENO]:[CAIPI DETENIDO]])</f>
        <v>12</v>
      </c>
      <c r="J20" s="49">
        <f>+COUNTIFS('Seguimiento Marzo 2026'!$C$12:$C$256,Tabla13[[#This Row],[PROVINCIA]],'Seguimiento Marzo 2026'!$I$12:$I$256,'Seguimiento Marzo 2026'!$I$24)</f>
        <v>8</v>
      </c>
      <c r="K20" s="49">
        <f>+COUNTIFS('Seguimiento Marzo 2026'!$C$12:$C$256,Tabla13[[#This Row],[PROVINCIA]],'Seguimiento Marzo 2026'!$I$12:$I$256,'Seguimiento Marzo 2026'!$I$28)</f>
        <v>0</v>
      </c>
      <c r="L20" s="49">
        <f>COUNTIFS('Seguimiento Marzo 2026'!$C$12:$C$256,'estado terrenos '!A18,'Seguimiento Marzo 2026'!$H$12:$H$256,'Seguimiento Marzo 2026'!$H$15)</f>
        <v>0</v>
      </c>
    </row>
    <row r="21" spans="1:12" x14ac:dyDescent="0.25">
      <c r="C21" s="44" t="s">
        <v>39</v>
      </c>
      <c r="D21" s="47">
        <f>+'estado terrenos '!B19</f>
        <v>7</v>
      </c>
      <c r="E21" s="48">
        <f>+COUNTIFS('Seguimiento Marzo 2026'!$C$12:$C$256,Tabla13[[#This Row],[PROVINCIA]],'Seguimiento Marzo 2026'!$H$12:$H$256,'Seguimiento Marzo 2026'!$H$20)</f>
        <v>1</v>
      </c>
      <c r="F21" s="49">
        <f>+COUNTIFS('Seguimiento Marzo 2026'!$C$12:$C$256,Tabla13[[#This Row],[PROVINCIA]],'Seguimiento Marzo 2026'!$H$12:$H$256,'Seguimiento Marzo 2026'!$H$14)</f>
        <v>4</v>
      </c>
      <c r="G21" s="49">
        <f>+COUNTIFS('Seguimiento Marzo 2026'!$C$12:$C$256,Tabla13[[#This Row],[PROVINCIA]],'Seguimiento Marzo 2026'!$H$12:$H$256,'Seguimiento Marzo 2026'!$H$31)</f>
        <v>2</v>
      </c>
      <c r="H21" s="49">
        <f>+COUNTIFS('Seguimiento Marzo 2026'!$C$12:$C$256,Tabla13[[#This Row],[PROVINCIA]],'Seguimiento Marzo 2026'!$H$12:$H$256,'Seguimiento Marzo 2026'!$H$22)</f>
        <v>4</v>
      </c>
      <c r="I21" s="49">
        <f>SUM(Tabla13[[#This Row],[CAIPI DETENIDO POR PAGO TERRENO]:[CAIPI DETENIDO]])</f>
        <v>11</v>
      </c>
      <c r="J21" s="49">
        <f>+COUNTIFS('Seguimiento Marzo 2026'!$C$12:$C$256,Tabla13[[#This Row],[PROVINCIA]],'Seguimiento Marzo 2026'!$I$12:$I$256,'Seguimiento Marzo 2026'!$I$24)</f>
        <v>7</v>
      </c>
      <c r="K21" s="49">
        <f>+COUNTIFS('Seguimiento Marzo 2026'!$C$12:$C$256,Tabla13[[#This Row],[PROVINCIA]],'Seguimiento Marzo 2026'!$I$12:$I$256,'Seguimiento Marzo 2026'!$I$28)</f>
        <v>0</v>
      </c>
      <c r="L21" s="49">
        <f>COUNTIFS('Seguimiento Marzo 2026'!$C$12:$C$256,'estado terrenos '!A19,'Seguimiento Marzo 2026'!$H$12:$H$256,'Seguimiento Marzo 2026'!$H$15)</f>
        <v>0</v>
      </c>
    </row>
    <row r="22" spans="1:12" x14ac:dyDescent="0.25">
      <c r="C22" s="44" t="s">
        <v>40</v>
      </c>
      <c r="D22" s="47">
        <f>+'estado terrenos '!B20</f>
        <v>9</v>
      </c>
      <c r="E22" s="48">
        <f>+COUNTIFS('Seguimiento Marzo 2026'!$C$12:$C$256,Tabla13[[#This Row],[PROVINCIA]],'Seguimiento Marzo 2026'!$H$12:$H$256,'Seguimiento Marzo 2026'!$H$20)</f>
        <v>2</v>
      </c>
      <c r="F22" s="49">
        <f>+COUNTIFS('Seguimiento Marzo 2026'!$C$12:$C$256,Tabla13[[#This Row],[PROVINCIA]],'Seguimiento Marzo 2026'!$H$12:$H$256,'Seguimiento Marzo 2026'!$H$14)</f>
        <v>3</v>
      </c>
      <c r="G22" s="49">
        <f>+COUNTIFS('Seguimiento Marzo 2026'!$C$12:$C$256,Tabla13[[#This Row],[PROVINCIA]],'Seguimiento Marzo 2026'!$H$12:$H$256,'Seguimiento Marzo 2026'!$H$31)</f>
        <v>1</v>
      </c>
      <c r="H22" s="49">
        <f>+COUNTIFS('Seguimiento Marzo 2026'!$C$12:$C$256,Tabla13[[#This Row],[PROVINCIA]],'Seguimiento Marzo 2026'!$H$12:$H$256,'Seguimiento Marzo 2026'!$H$22)</f>
        <v>3</v>
      </c>
      <c r="I22" s="49">
        <f>SUM(Tabla13[[#This Row],[CAIPI DETENIDO POR PAGO TERRENO]:[CAIPI DETENIDO]])</f>
        <v>9</v>
      </c>
      <c r="J22" s="49">
        <f>+COUNTIFS('Seguimiento Marzo 2026'!$C$12:$C$256,Tabla13[[#This Row],[PROVINCIA]],'Seguimiento Marzo 2026'!$I$12:$I$256,'Seguimiento Marzo 2026'!$I$24)</f>
        <v>7</v>
      </c>
      <c r="K22" s="49">
        <f>+COUNTIFS('Seguimiento Marzo 2026'!$C$12:$C$256,Tabla13[[#This Row],[PROVINCIA]],'Seguimiento Marzo 2026'!$I$12:$I$256,'Seguimiento Marzo 2026'!$I$28)</f>
        <v>1</v>
      </c>
      <c r="L22" s="49">
        <f>COUNTIFS('Seguimiento Marzo 2026'!$C$12:$C$256,'estado terrenos '!A20,'Seguimiento Marzo 2026'!$H$12:$H$256,'Seguimiento Marzo 2026'!$H$15)</f>
        <v>0</v>
      </c>
    </row>
    <row r="23" spans="1:12" s="7" customFormat="1" ht="28.5" x14ac:dyDescent="0.2">
      <c r="A23" s="38"/>
      <c r="B23" s="38"/>
      <c r="C23" s="44" t="s">
        <v>41</v>
      </c>
      <c r="D23" s="47">
        <f>+'estado terrenos '!B21</f>
        <v>3</v>
      </c>
      <c r="E23" s="48">
        <f>+COUNTIFS('Seguimiento Marzo 2026'!$C$12:$C$256,Tabla13[[#This Row],[PROVINCIA]],'Seguimiento Marzo 2026'!$H$12:$H$256,'Seguimiento Marzo 2026'!$H$20)</f>
        <v>0</v>
      </c>
      <c r="F23" s="49">
        <f>+COUNTIFS('Seguimiento Marzo 2026'!$C$12:$C$256,Tabla13[[#This Row],[PROVINCIA]],'Seguimiento Marzo 2026'!$H$12:$H$256,'Seguimiento Marzo 2026'!$H$14)</f>
        <v>0</v>
      </c>
      <c r="G23" s="49">
        <f>+COUNTIFS('Seguimiento Marzo 2026'!$C$12:$C$256,Tabla13[[#This Row],[PROVINCIA]],'Seguimiento Marzo 2026'!$H$12:$H$256,'Seguimiento Marzo 2026'!$H$31)</f>
        <v>0</v>
      </c>
      <c r="H23" s="49">
        <f>+COUNTIFS('Seguimiento Marzo 2026'!$C$12:$C$256,Tabla13[[#This Row],[PROVINCIA]],'Seguimiento Marzo 2026'!$H$12:$H$256,'Seguimiento Marzo 2026'!$H$22)</f>
        <v>0</v>
      </c>
      <c r="I23" s="50">
        <f>SUM(Tabla13[[#This Row],[CAIPI DETENIDO POR PAGO TERRENO]:[CAIPI DETENIDO]])</f>
        <v>0</v>
      </c>
      <c r="J23" s="50">
        <f>+COUNTIFS('Seguimiento Marzo 2026'!$C$12:$C$256,Tabla13[[#This Row],[PROVINCIA]],'Seguimiento Marzo 2026'!$I$12:$I$256,'Seguimiento Marzo 2026'!$I$24)</f>
        <v>0</v>
      </c>
      <c r="K23" s="50">
        <f>+COUNTIFS('Seguimiento Marzo 2026'!$C$12:$C$256,Tabla13[[#This Row],[PROVINCIA]],'Seguimiento Marzo 2026'!$I$12:$I$256,'Seguimiento Marzo 2026'!$I$28)</f>
        <v>0</v>
      </c>
      <c r="L23" s="50">
        <f>COUNTIFS('Seguimiento Marzo 2026'!$C$12:$C$256,'estado terrenos '!A21,'Seguimiento Marzo 2026'!$H$12:$H$256,'Seguimiento Marzo 2026'!$H$15)</f>
        <v>1</v>
      </c>
    </row>
    <row r="24" spans="1:12" x14ac:dyDescent="0.25">
      <c r="C24" s="44" t="s">
        <v>42</v>
      </c>
      <c r="D24" s="47">
        <f>+'estado terrenos '!B22</f>
        <v>3</v>
      </c>
      <c r="E24" s="48">
        <f>+COUNTIFS('Seguimiento Marzo 2026'!$C$12:$C$256,Tabla13[[#This Row],[PROVINCIA]],'Seguimiento Marzo 2026'!$H$12:$H$256,'Seguimiento Marzo 2026'!$H$20)</f>
        <v>1</v>
      </c>
      <c r="F24" s="49">
        <f>+COUNTIFS('Seguimiento Marzo 2026'!$C$12:$C$256,Tabla13[[#This Row],[PROVINCIA]],'Seguimiento Marzo 2026'!$H$12:$H$256,'Seguimiento Marzo 2026'!$H$14)</f>
        <v>1</v>
      </c>
      <c r="G24" s="49">
        <f>+COUNTIFS('Seguimiento Marzo 2026'!$C$12:$C$256,Tabla13[[#This Row],[PROVINCIA]],'Seguimiento Marzo 2026'!$H$12:$H$256,'Seguimiento Marzo 2026'!$H$31)</f>
        <v>0</v>
      </c>
      <c r="H24" s="49">
        <f>+COUNTIFS('Seguimiento Marzo 2026'!$C$12:$C$256,Tabla13[[#This Row],[PROVINCIA]],'Seguimiento Marzo 2026'!$H$12:$H$256,'Seguimiento Marzo 2026'!$H$22)</f>
        <v>1</v>
      </c>
      <c r="I24" s="49">
        <f>SUM(Tabla13[[#This Row],[CAIPI DETENIDO POR PAGO TERRENO]:[CAIPI DETENIDO]])</f>
        <v>3</v>
      </c>
      <c r="J24" s="49">
        <f>+COUNTIFS('Seguimiento Marzo 2026'!$C$12:$C$256,Tabla13[[#This Row],[PROVINCIA]],'Seguimiento Marzo 2026'!$I$12:$I$256,'Seguimiento Marzo 2026'!$I$24)</f>
        <v>2</v>
      </c>
      <c r="K24" s="49">
        <f>+COUNTIFS('Seguimiento Marzo 2026'!$C$12:$C$256,Tabla13[[#This Row],[PROVINCIA]],'Seguimiento Marzo 2026'!$I$12:$I$256,'Seguimiento Marzo 2026'!$I$28)</f>
        <v>0</v>
      </c>
      <c r="L24" s="49">
        <f>COUNTIFS('Seguimiento Marzo 2026'!$C$12:$C$256,'estado terrenos '!A22,'Seguimiento Marzo 2026'!$H$12:$H$256,'Seguimiento Marzo 2026'!$H$15)</f>
        <v>0</v>
      </c>
    </row>
    <row r="25" spans="1:12" x14ac:dyDescent="0.25">
      <c r="C25" s="44" t="s">
        <v>43</v>
      </c>
      <c r="D25" s="47">
        <f>+'estado terrenos '!B23</f>
        <v>4</v>
      </c>
      <c r="E25" s="48">
        <f>+COUNTIFS('Seguimiento Marzo 2026'!$C$12:$C$256,Tabla13[[#This Row],[PROVINCIA]],'Seguimiento Marzo 2026'!$H$12:$H$256,'Seguimiento Marzo 2026'!$H$20)</f>
        <v>3</v>
      </c>
      <c r="F25" s="49">
        <f>+COUNTIFS('Seguimiento Marzo 2026'!$C$12:$C$256,Tabla13[[#This Row],[PROVINCIA]],'Seguimiento Marzo 2026'!$H$12:$H$256,'Seguimiento Marzo 2026'!$H$14)</f>
        <v>0</v>
      </c>
      <c r="G25" s="49">
        <f>+COUNTIFS('Seguimiento Marzo 2026'!$C$12:$C$256,Tabla13[[#This Row],[PROVINCIA]],'Seguimiento Marzo 2026'!$H$12:$H$256,'Seguimiento Marzo 2026'!$H$31)</f>
        <v>0</v>
      </c>
      <c r="H25" s="49">
        <f>+COUNTIFS('Seguimiento Marzo 2026'!$C$12:$C$256,Tabla13[[#This Row],[PROVINCIA]],'Seguimiento Marzo 2026'!$H$12:$H$256,'Seguimiento Marzo 2026'!$H$22)</f>
        <v>0</v>
      </c>
      <c r="I25" s="49">
        <f>SUM(Tabla13[[#This Row],[CAIPI DETENIDO POR PAGO TERRENO]:[CAIPI DETENIDO]])</f>
        <v>3</v>
      </c>
      <c r="J25" s="49">
        <f>+COUNTIFS('Seguimiento Marzo 2026'!$C$12:$C$256,Tabla13[[#This Row],[PROVINCIA]],'Seguimiento Marzo 2026'!$I$12:$I$256,'Seguimiento Marzo 2026'!$I$24)</f>
        <v>3</v>
      </c>
      <c r="K25" s="49">
        <f>+COUNTIFS('Seguimiento Marzo 2026'!$C$12:$C$256,Tabla13[[#This Row],[PROVINCIA]],'Seguimiento Marzo 2026'!$I$12:$I$256,'Seguimiento Marzo 2026'!$I$28)</f>
        <v>0</v>
      </c>
      <c r="L25" s="49">
        <f>COUNTIFS('Seguimiento Marzo 2026'!$C$12:$C$256,'estado terrenos '!A23,'Seguimiento Marzo 2026'!$H$12:$H$256,'Seguimiento Marzo 2026'!$H$15)</f>
        <v>0</v>
      </c>
    </row>
    <row r="26" spans="1:12" x14ac:dyDescent="0.25">
      <c r="C26" s="44" t="s">
        <v>44</v>
      </c>
      <c r="D26" s="47">
        <f>+'estado terrenos '!B24</f>
        <v>5</v>
      </c>
      <c r="E26" s="48">
        <f>+COUNTIFS('Seguimiento Marzo 2026'!$C$12:$C$256,Tabla13[[#This Row],[PROVINCIA]],'Seguimiento Marzo 2026'!$H$12:$H$256,'Seguimiento Marzo 2026'!$H$20)</f>
        <v>0</v>
      </c>
      <c r="F26" s="49">
        <f>+COUNTIFS('Seguimiento Marzo 2026'!$C$12:$C$256,Tabla13[[#This Row],[PROVINCIA]],'Seguimiento Marzo 2026'!$H$12:$H$256,'Seguimiento Marzo 2026'!$H$14)</f>
        <v>0</v>
      </c>
      <c r="G26" s="49">
        <f>+COUNTIFS('Seguimiento Marzo 2026'!$C$12:$C$256,Tabla13[[#This Row],[PROVINCIA]],'Seguimiento Marzo 2026'!$H$12:$H$256,'Seguimiento Marzo 2026'!$H$31)</f>
        <v>0</v>
      </c>
      <c r="H26" s="49">
        <f>+COUNTIFS('Seguimiento Marzo 2026'!$C$12:$C$256,Tabla13[[#This Row],[PROVINCIA]],'Seguimiento Marzo 2026'!$H$12:$H$256,'Seguimiento Marzo 2026'!$H$22)</f>
        <v>0</v>
      </c>
      <c r="I26" s="49">
        <f>SUM(Tabla13[[#This Row],[CAIPI DETENIDO POR PAGO TERRENO]:[CAIPI DETENIDO]])</f>
        <v>0</v>
      </c>
      <c r="J26" s="49">
        <f>+COUNTIFS('Seguimiento Marzo 2026'!$C$12:$C$256,Tabla13[[#This Row],[PROVINCIA]],'Seguimiento Marzo 2026'!$I$12:$I$256,'Seguimiento Marzo 2026'!$I$24)</f>
        <v>0</v>
      </c>
      <c r="K26" s="49">
        <f>+COUNTIFS('Seguimiento Marzo 2026'!$C$12:$C$256,Tabla13[[#This Row],[PROVINCIA]],'Seguimiento Marzo 2026'!$I$12:$I$256,'Seguimiento Marzo 2026'!$I$28)</f>
        <v>0</v>
      </c>
      <c r="L26" s="49">
        <f>COUNTIFS('Seguimiento Marzo 2026'!$C$12:$C$256,'estado terrenos '!A24,'Seguimiento Marzo 2026'!$H$12:$H$256,'Seguimiento Marzo 2026'!$H$15)</f>
        <v>0</v>
      </c>
    </row>
    <row r="27" spans="1:12" x14ac:dyDescent="0.25">
      <c r="C27" s="45" t="s">
        <v>45</v>
      </c>
      <c r="D27" s="47">
        <f>+'estado terrenos '!B25</f>
        <v>1</v>
      </c>
      <c r="E27" s="48">
        <f>+COUNTIFS('Seguimiento Marzo 2026'!$C$12:$C$256,Tabla13[[#This Row],[PROVINCIA]],'Seguimiento Marzo 2026'!$H$12:$H$256,'Seguimiento Marzo 2026'!$H$20)</f>
        <v>0</v>
      </c>
      <c r="F27" s="49">
        <f>+COUNTIFS('Seguimiento Marzo 2026'!$C$12:$C$256,Tabla13[[#This Row],[PROVINCIA]],'Seguimiento Marzo 2026'!$H$12:$H$256,'Seguimiento Marzo 2026'!$H$14)</f>
        <v>1</v>
      </c>
      <c r="G27" s="49">
        <f>+COUNTIFS('Seguimiento Marzo 2026'!$C$12:$C$256,Tabla13[[#This Row],[PROVINCIA]],'Seguimiento Marzo 2026'!$H$12:$H$256,'Seguimiento Marzo 2026'!$H$31)</f>
        <v>0</v>
      </c>
      <c r="H27" s="49">
        <f>+COUNTIFS('Seguimiento Marzo 2026'!$C$12:$C$256,Tabla13[[#This Row],[PROVINCIA]],'Seguimiento Marzo 2026'!$H$12:$H$256,'Seguimiento Marzo 2026'!$H$22)</f>
        <v>1</v>
      </c>
      <c r="I27" s="49">
        <f>SUM(Tabla13[[#This Row],[CAIPI DETENIDO POR PAGO TERRENO]:[CAIPI DETENIDO]])</f>
        <v>2</v>
      </c>
      <c r="J27" s="49">
        <f>+COUNTIFS('Seguimiento Marzo 2026'!$C$12:$C$256,Tabla13[[#This Row],[PROVINCIA]],'Seguimiento Marzo 2026'!$I$12:$I$256,'Seguimiento Marzo 2026'!$I$24)</f>
        <v>1</v>
      </c>
      <c r="K27" s="49">
        <f>+COUNTIFS('Seguimiento Marzo 2026'!$C$12:$C$256,Tabla13[[#This Row],[PROVINCIA]],'Seguimiento Marzo 2026'!$I$12:$I$256,'Seguimiento Marzo 2026'!$I$28)</f>
        <v>0</v>
      </c>
      <c r="L27" s="49">
        <f>COUNTIFS('Seguimiento Marzo 2026'!$C$12:$C$256,'estado terrenos '!A25,'Seguimiento Marzo 2026'!$H$12:$H$256,'Seguimiento Marzo 2026'!$H$15)</f>
        <v>0</v>
      </c>
    </row>
    <row r="28" spans="1:12" x14ac:dyDescent="0.25">
      <c r="C28" s="44" t="s">
        <v>46</v>
      </c>
      <c r="D28" s="47">
        <f>+'estado terrenos '!B26</f>
        <v>4</v>
      </c>
      <c r="E28" s="48">
        <f>+COUNTIFS('Seguimiento Marzo 2026'!$C$12:$C$256,Tabla13[[#This Row],[PROVINCIA]],'Seguimiento Marzo 2026'!$H$12:$H$256,'Seguimiento Marzo 2026'!$H$20)</f>
        <v>1</v>
      </c>
      <c r="F28" s="49">
        <f>+COUNTIFS('Seguimiento Marzo 2026'!$C$12:$C$256,Tabla13[[#This Row],[PROVINCIA]],'Seguimiento Marzo 2026'!$H$12:$H$256,'Seguimiento Marzo 2026'!$H$14)</f>
        <v>1</v>
      </c>
      <c r="G28" s="49">
        <f>+COUNTIFS('Seguimiento Marzo 2026'!$C$12:$C$256,Tabla13[[#This Row],[PROVINCIA]],'Seguimiento Marzo 2026'!$H$12:$H$256,'Seguimiento Marzo 2026'!$H$31)</f>
        <v>2</v>
      </c>
      <c r="H28" s="49">
        <f>+COUNTIFS('Seguimiento Marzo 2026'!$C$12:$C$256,Tabla13[[#This Row],[PROVINCIA]],'Seguimiento Marzo 2026'!$H$12:$H$256,'Seguimiento Marzo 2026'!$H$22)</f>
        <v>1</v>
      </c>
      <c r="I28" s="49">
        <f>SUM(Tabla13[[#This Row],[CAIPI DETENIDO POR PAGO TERRENO]:[CAIPI DETENIDO]])</f>
        <v>5</v>
      </c>
      <c r="J28" s="49">
        <f>+COUNTIFS('Seguimiento Marzo 2026'!$C$12:$C$256,Tabla13[[#This Row],[PROVINCIA]],'Seguimiento Marzo 2026'!$I$12:$I$256,'Seguimiento Marzo 2026'!$I$24)</f>
        <v>4</v>
      </c>
      <c r="K28" s="49">
        <f>+COUNTIFS('Seguimiento Marzo 2026'!$C$12:$C$256,Tabla13[[#This Row],[PROVINCIA]],'Seguimiento Marzo 2026'!$I$12:$I$256,'Seguimiento Marzo 2026'!$I$28)</f>
        <v>0</v>
      </c>
      <c r="L28" s="49">
        <f>COUNTIFS('Seguimiento Marzo 2026'!$C$12:$C$256,'estado terrenos '!A26,'Seguimiento Marzo 2026'!$H$12:$H$256,'Seguimiento Marzo 2026'!$H$15)</f>
        <v>0</v>
      </c>
    </row>
    <row r="29" spans="1:12" x14ac:dyDescent="0.25">
      <c r="C29" s="44" t="s">
        <v>47</v>
      </c>
      <c r="D29" s="47">
        <f>+'estado terrenos '!B27</f>
        <v>7</v>
      </c>
      <c r="E29" s="48">
        <f>+COUNTIFS('Seguimiento Marzo 2026'!$C$12:$C$256,Tabla13[[#This Row],[PROVINCIA]],'Seguimiento Marzo 2026'!$H$12:$H$256,'Seguimiento Marzo 2026'!$H$20)</f>
        <v>0</v>
      </c>
      <c r="F29" s="49">
        <f>+COUNTIFS('Seguimiento Marzo 2026'!$C$12:$C$256,Tabla13[[#This Row],[PROVINCIA]],'Seguimiento Marzo 2026'!$H$12:$H$256,'Seguimiento Marzo 2026'!$H$14)</f>
        <v>2</v>
      </c>
      <c r="G29" s="49">
        <f>+COUNTIFS('Seguimiento Marzo 2026'!$C$12:$C$256,Tabla13[[#This Row],[PROVINCIA]],'Seguimiento Marzo 2026'!$H$12:$H$256,'Seguimiento Marzo 2026'!$H$31)</f>
        <v>1</v>
      </c>
      <c r="H29" s="49">
        <f>+COUNTIFS('Seguimiento Marzo 2026'!$C$12:$C$256,Tabla13[[#This Row],[PROVINCIA]],'Seguimiento Marzo 2026'!$H$12:$H$256,'Seguimiento Marzo 2026'!$H$22)</f>
        <v>2</v>
      </c>
      <c r="I29" s="49">
        <f>SUM(Tabla13[[#This Row],[CAIPI DETENIDO POR PAGO TERRENO]:[CAIPI DETENIDO]])</f>
        <v>5</v>
      </c>
      <c r="J29" s="49">
        <f>+COUNTIFS('Seguimiento Marzo 2026'!$C$12:$C$256,Tabla13[[#This Row],[PROVINCIA]],'Seguimiento Marzo 2026'!$I$12:$I$256,'Seguimiento Marzo 2026'!$I$24)</f>
        <v>4</v>
      </c>
      <c r="K29" s="49">
        <f>+COUNTIFS('Seguimiento Marzo 2026'!$C$12:$C$256,Tabla13[[#This Row],[PROVINCIA]],'Seguimiento Marzo 2026'!$I$12:$I$256,'Seguimiento Marzo 2026'!$I$28)</f>
        <v>1</v>
      </c>
      <c r="L29" s="49">
        <f>COUNTIFS('Seguimiento Marzo 2026'!$C$12:$C$256,'estado terrenos '!A27,'Seguimiento Marzo 2026'!$H$12:$H$256,'Seguimiento Marzo 2026'!$H$15)</f>
        <v>0</v>
      </c>
    </row>
    <row r="30" spans="1:12" x14ac:dyDescent="0.25">
      <c r="C30" s="44" t="s">
        <v>48</v>
      </c>
      <c r="D30" s="47">
        <f>+'estado terrenos '!B28</f>
        <v>3</v>
      </c>
      <c r="E30" s="48">
        <f>+COUNTIFS('Seguimiento Marzo 2026'!$C$12:$C$256,Tabla13[[#This Row],[PROVINCIA]],'Seguimiento Marzo 2026'!$H$12:$H$256,'Seguimiento Marzo 2026'!$H$20)</f>
        <v>0</v>
      </c>
      <c r="F30" s="49">
        <f>+COUNTIFS('Seguimiento Marzo 2026'!$C$12:$C$256,Tabla13[[#This Row],[PROVINCIA]],'Seguimiento Marzo 2026'!$H$12:$H$256,'Seguimiento Marzo 2026'!$H$14)</f>
        <v>0</v>
      </c>
      <c r="G30" s="49">
        <f>+COUNTIFS('Seguimiento Marzo 2026'!$C$12:$C$256,Tabla13[[#This Row],[PROVINCIA]],'Seguimiento Marzo 2026'!$H$12:$H$256,'Seguimiento Marzo 2026'!$H$31)</f>
        <v>0</v>
      </c>
      <c r="H30" s="49">
        <f>+COUNTIFS('Seguimiento Marzo 2026'!$C$12:$C$256,Tabla13[[#This Row],[PROVINCIA]],'Seguimiento Marzo 2026'!$H$12:$H$256,'Seguimiento Marzo 2026'!$H$22)</f>
        <v>0</v>
      </c>
      <c r="I30" s="49">
        <f>SUM(Tabla13[[#This Row],[CAIPI DETENIDO POR PAGO TERRENO]:[CAIPI DETENIDO]])</f>
        <v>0</v>
      </c>
      <c r="J30" s="49">
        <f>+COUNTIFS('Seguimiento Marzo 2026'!$C$12:$C$256,Tabla13[[#This Row],[PROVINCIA]],'Seguimiento Marzo 2026'!$I$12:$I$256,'Seguimiento Marzo 2026'!$I$24)</f>
        <v>0</v>
      </c>
      <c r="K30" s="49">
        <f>+COUNTIFS('Seguimiento Marzo 2026'!$C$12:$C$256,Tabla13[[#This Row],[PROVINCIA]],'Seguimiento Marzo 2026'!$I$12:$I$256,'Seguimiento Marzo 2026'!$I$28)</f>
        <v>0</v>
      </c>
      <c r="L30" s="49">
        <f>COUNTIFS('Seguimiento Marzo 2026'!$C$12:$C$256,'estado terrenos '!A28,'Seguimiento Marzo 2026'!$H$12:$H$256,'Seguimiento Marzo 2026'!$H$15)</f>
        <v>1</v>
      </c>
    </row>
    <row r="31" spans="1:12" x14ac:dyDescent="0.25">
      <c r="C31" s="44" t="s">
        <v>49</v>
      </c>
      <c r="D31" s="47">
        <f>+'estado terrenos '!B29</f>
        <v>13</v>
      </c>
      <c r="E31" s="48">
        <f>+COUNTIFS('Seguimiento Marzo 2026'!$C$12:$C$256,Tabla13[[#This Row],[PROVINCIA]],'Seguimiento Marzo 2026'!$H$12:$H$256,'Seguimiento Marzo 2026'!$H$20)</f>
        <v>1</v>
      </c>
      <c r="F31" s="49">
        <f>+COUNTIFS('Seguimiento Marzo 2026'!$C$12:$C$256,Tabla13[[#This Row],[PROVINCIA]],'Seguimiento Marzo 2026'!$H$12:$H$256,'Seguimiento Marzo 2026'!$H$14)</f>
        <v>3</v>
      </c>
      <c r="G31" s="49">
        <f>+COUNTIFS('Seguimiento Marzo 2026'!$C$12:$C$256,Tabla13[[#This Row],[PROVINCIA]],'Seguimiento Marzo 2026'!$H$12:$H$256,'Seguimiento Marzo 2026'!$H$31)</f>
        <v>3</v>
      </c>
      <c r="H31" s="49">
        <f>+COUNTIFS('Seguimiento Marzo 2026'!$C$12:$C$256,Tabla13[[#This Row],[PROVINCIA]],'Seguimiento Marzo 2026'!$H$12:$H$256,'Seguimiento Marzo 2026'!$H$22)</f>
        <v>3</v>
      </c>
      <c r="I31" s="49">
        <f>SUM(Tabla13[[#This Row],[CAIPI DETENIDO POR PAGO TERRENO]:[CAIPI DETENIDO]])</f>
        <v>10</v>
      </c>
      <c r="J31" s="49">
        <f>+COUNTIFS('Seguimiento Marzo 2026'!$C$12:$C$256,Tabla13[[#This Row],[PROVINCIA]],'Seguimiento Marzo 2026'!$I$12:$I$256,'Seguimiento Marzo 2026'!$I$24)</f>
        <v>9</v>
      </c>
      <c r="K31" s="49">
        <f>+COUNTIFS('Seguimiento Marzo 2026'!$C$12:$C$256,Tabla13[[#This Row],[PROVINCIA]],'Seguimiento Marzo 2026'!$I$12:$I$256,'Seguimiento Marzo 2026'!$I$28)</f>
        <v>0</v>
      </c>
      <c r="L31" s="49">
        <f>COUNTIFS('Seguimiento Marzo 2026'!$C$12:$C$256,'estado terrenos '!A29,'Seguimiento Marzo 2026'!$H$12:$H$256,'Seguimiento Marzo 2026'!$H$15)</f>
        <v>1</v>
      </c>
    </row>
    <row r="32" spans="1:12" x14ac:dyDescent="0.25">
      <c r="C32" s="44" t="s">
        <v>50</v>
      </c>
      <c r="D32" s="47">
        <f>+'estado terrenos '!B30</f>
        <v>2</v>
      </c>
      <c r="E32" s="48">
        <f>+COUNTIFS('Seguimiento Marzo 2026'!$C$12:$C$256,Tabla13[[#This Row],[PROVINCIA]],'Seguimiento Marzo 2026'!$H$12:$H$256,'Seguimiento Marzo 2026'!$H$20)</f>
        <v>0</v>
      </c>
      <c r="F32" s="49">
        <f>+COUNTIFS('Seguimiento Marzo 2026'!$C$12:$C$256,Tabla13[[#This Row],[PROVINCIA]],'Seguimiento Marzo 2026'!$H$12:$H$256,'Seguimiento Marzo 2026'!$H$14)</f>
        <v>0</v>
      </c>
      <c r="G32" s="49">
        <f>+COUNTIFS('Seguimiento Marzo 2026'!$C$12:$C$256,Tabla13[[#This Row],[PROVINCIA]],'Seguimiento Marzo 2026'!$H$12:$H$256,'Seguimiento Marzo 2026'!$H$31)</f>
        <v>0</v>
      </c>
      <c r="H32" s="49">
        <f>+COUNTIFS('Seguimiento Marzo 2026'!$C$12:$C$256,Tabla13[[#This Row],[PROVINCIA]],'Seguimiento Marzo 2026'!$H$12:$H$256,'Seguimiento Marzo 2026'!$H$22)</f>
        <v>0</v>
      </c>
      <c r="I32" s="49">
        <f>SUM(Tabla13[[#This Row],[CAIPI DETENIDO POR PAGO TERRENO]:[CAIPI DETENIDO]])</f>
        <v>0</v>
      </c>
      <c r="J32" s="49">
        <f>+COUNTIFS('Seguimiento Marzo 2026'!$C$12:$C$256,Tabla13[[#This Row],[PROVINCIA]],'Seguimiento Marzo 2026'!$I$12:$I$256,'Seguimiento Marzo 2026'!$I$24)</f>
        <v>0</v>
      </c>
      <c r="K32" s="49">
        <f>+COUNTIFS('Seguimiento Marzo 2026'!$C$12:$C$256,Tabla13[[#This Row],[PROVINCIA]],'Seguimiento Marzo 2026'!$I$12:$I$256,'Seguimiento Marzo 2026'!$I$28)</f>
        <v>0</v>
      </c>
      <c r="L32" s="49">
        <f>COUNTIFS('Seguimiento Marzo 2026'!$C$12:$C$256,'estado terrenos '!A30,'Seguimiento Marzo 2026'!$H$12:$H$256,'Seguimiento Marzo 2026'!$H$15)</f>
        <v>0</v>
      </c>
    </row>
    <row r="33" spans="3:12" x14ac:dyDescent="0.25">
      <c r="C33" s="44" t="s">
        <v>51</v>
      </c>
      <c r="D33" s="47">
        <f>+'estado terrenos '!B31</f>
        <v>6</v>
      </c>
      <c r="E33" s="48">
        <f>+COUNTIFS('Seguimiento Marzo 2026'!$C$12:$C$256,Tabla13[[#This Row],[PROVINCIA]],'Seguimiento Marzo 2026'!$H$12:$H$256,'Seguimiento Marzo 2026'!$H$20)</f>
        <v>0</v>
      </c>
      <c r="F33" s="49">
        <f>+COUNTIFS('Seguimiento Marzo 2026'!$C$12:$C$256,Tabla13[[#This Row],[PROVINCIA]],'Seguimiento Marzo 2026'!$H$12:$H$256,'Seguimiento Marzo 2026'!$H$14)</f>
        <v>4</v>
      </c>
      <c r="G33" s="49">
        <f>+COUNTIFS('Seguimiento Marzo 2026'!$C$12:$C$256,Tabla13[[#This Row],[PROVINCIA]],'Seguimiento Marzo 2026'!$H$12:$H$256,'Seguimiento Marzo 2026'!$H$31)</f>
        <v>1</v>
      </c>
      <c r="H33" s="49">
        <f>+COUNTIFS('Seguimiento Marzo 2026'!$C$12:$C$256,Tabla13[[#This Row],[PROVINCIA]],'Seguimiento Marzo 2026'!$H$12:$H$256,'Seguimiento Marzo 2026'!$H$22)</f>
        <v>4</v>
      </c>
      <c r="I33" s="49">
        <f>SUM(Tabla13[[#This Row],[CAIPI DETENIDO POR PAGO TERRENO]:[CAIPI DETENIDO]])</f>
        <v>9</v>
      </c>
      <c r="J33" s="49">
        <f>+COUNTIFS('Seguimiento Marzo 2026'!$C$12:$C$256,Tabla13[[#This Row],[PROVINCIA]],'Seguimiento Marzo 2026'!$I$12:$I$256,'Seguimiento Marzo 2026'!$I$24)</f>
        <v>6</v>
      </c>
      <c r="K33" s="49">
        <f>+COUNTIFS('Seguimiento Marzo 2026'!$C$12:$C$256,Tabla13[[#This Row],[PROVINCIA]],'Seguimiento Marzo 2026'!$I$12:$I$256,'Seguimiento Marzo 2026'!$I$28)</f>
        <v>0</v>
      </c>
      <c r="L33" s="49">
        <f>COUNTIFS('Seguimiento Marzo 2026'!$C$12:$C$256,'estado terrenos '!A31,'Seguimiento Marzo 2026'!$H$12:$H$256,'Seguimiento Marzo 2026'!$H$15)</f>
        <v>0</v>
      </c>
    </row>
    <row r="34" spans="3:12" x14ac:dyDescent="0.25">
      <c r="C34" s="44" t="s">
        <v>52</v>
      </c>
      <c r="D34" s="47">
        <f>+'estado terrenos '!B32</f>
        <v>8</v>
      </c>
      <c r="E34" s="48">
        <f>+COUNTIFS('Seguimiento Marzo 2026'!$C$12:$C$256,Tabla13[[#This Row],[PROVINCIA]],'Seguimiento Marzo 2026'!$H$12:$H$256,'Seguimiento Marzo 2026'!$H$20)</f>
        <v>3</v>
      </c>
      <c r="F34" s="49">
        <f>+COUNTIFS('Seguimiento Marzo 2026'!$C$12:$C$256,Tabla13[[#This Row],[PROVINCIA]],'Seguimiento Marzo 2026'!$H$12:$H$256,'Seguimiento Marzo 2026'!$H$14)</f>
        <v>2</v>
      </c>
      <c r="G34" s="49">
        <f>+COUNTIFS('Seguimiento Marzo 2026'!$C$12:$C$256,Tabla13[[#This Row],[PROVINCIA]],'Seguimiento Marzo 2026'!$H$12:$H$256,'Seguimiento Marzo 2026'!$H$31)</f>
        <v>2</v>
      </c>
      <c r="H34" s="49">
        <f>+COUNTIFS('Seguimiento Marzo 2026'!$C$12:$C$256,Tabla13[[#This Row],[PROVINCIA]],'Seguimiento Marzo 2026'!$H$12:$H$256,'Seguimiento Marzo 2026'!$H$22)</f>
        <v>2</v>
      </c>
      <c r="I34" s="49">
        <f>SUM(Tabla13[[#This Row],[CAIPI DETENIDO POR PAGO TERRENO]:[CAIPI DETENIDO]])</f>
        <v>9</v>
      </c>
      <c r="J34" s="49">
        <f>+COUNTIFS('Seguimiento Marzo 2026'!$C$12:$C$256,Tabla13[[#This Row],[PROVINCIA]],'Seguimiento Marzo 2026'!$I$12:$I$256,'Seguimiento Marzo 2026'!$I$24)</f>
        <v>7</v>
      </c>
      <c r="K34" s="49">
        <f>+COUNTIFS('Seguimiento Marzo 2026'!$C$12:$C$256,Tabla13[[#This Row],[PROVINCIA]],'Seguimiento Marzo 2026'!$I$12:$I$256,'Seguimiento Marzo 2026'!$I$28)</f>
        <v>0</v>
      </c>
      <c r="L34" s="49">
        <f>COUNTIFS('Seguimiento Marzo 2026'!$C$12:$C$256,'estado terrenos '!A32,'Seguimiento Marzo 2026'!$H$12:$H$256,'Seguimiento Marzo 2026'!$H$15)</f>
        <v>0</v>
      </c>
    </row>
    <row r="35" spans="3:12" x14ac:dyDescent="0.25">
      <c r="C35" s="44" t="s">
        <v>53</v>
      </c>
      <c r="D35" s="47">
        <f>+'estado terrenos '!B33</f>
        <v>3</v>
      </c>
      <c r="E35" s="48">
        <f>+COUNTIFS('Seguimiento Marzo 2026'!$C$12:$C$256,Tabla13[[#This Row],[PROVINCIA]],'Seguimiento Marzo 2026'!$H$12:$H$256,'Seguimiento Marzo 2026'!$H$20)</f>
        <v>0</v>
      </c>
      <c r="F35" s="49">
        <f>+COUNTIFS('Seguimiento Marzo 2026'!$C$12:$C$256,Tabla13[[#This Row],[PROVINCIA]],'Seguimiento Marzo 2026'!$H$12:$H$256,'Seguimiento Marzo 2026'!$H$14)</f>
        <v>0</v>
      </c>
      <c r="G35" s="49">
        <f>+COUNTIFS('Seguimiento Marzo 2026'!$C$12:$C$256,Tabla13[[#This Row],[PROVINCIA]],'Seguimiento Marzo 2026'!$H$12:$H$256,'Seguimiento Marzo 2026'!$H$31)</f>
        <v>0</v>
      </c>
      <c r="H35" s="49">
        <f>+COUNTIFS('Seguimiento Marzo 2026'!$C$12:$C$256,Tabla13[[#This Row],[PROVINCIA]],'Seguimiento Marzo 2026'!$H$12:$H$256,'Seguimiento Marzo 2026'!$H$22)</f>
        <v>0</v>
      </c>
      <c r="I35" s="49">
        <f>SUM(Tabla13[[#This Row],[CAIPI DETENIDO POR PAGO TERRENO]:[CAIPI DETENIDO]])</f>
        <v>0</v>
      </c>
      <c r="J35" s="49">
        <f>+COUNTIFS('Seguimiento Marzo 2026'!$C$12:$C$256,Tabla13[[#This Row],[PROVINCIA]],'Seguimiento Marzo 2026'!$I$12:$I$256,'Seguimiento Marzo 2026'!$I$24)</f>
        <v>0</v>
      </c>
      <c r="K35" s="49">
        <f>+COUNTIFS('Seguimiento Marzo 2026'!$C$12:$C$256,Tabla13[[#This Row],[PROVINCIA]],'Seguimiento Marzo 2026'!$I$12:$I$256,'Seguimiento Marzo 2026'!$I$28)</f>
        <v>0</v>
      </c>
      <c r="L35" s="49">
        <f>COUNTIFS('Seguimiento Marzo 2026'!$C$12:$C$256,'estado terrenos '!A33,'Seguimiento Marzo 2026'!$H$12:$H$256,'Seguimiento Marzo 2026'!$H$15)</f>
        <v>1</v>
      </c>
    </row>
    <row r="36" spans="3:12" x14ac:dyDescent="0.25">
      <c r="C36" s="44" t="s">
        <v>54</v>
      </c>
      <c r="D36" s="47">
        <f>+'estado terrenos '!B34</f>
        <v>22</v>
      </c>
      <c r="E36" s="48">
        <f>+COUNTIFS('Seguimiento Marzo 2026'!$C$12:$C$256,Tabla13[[#This Row],[PROVINCIA]],'Seguimiento Marzo 2026'!$H$12:$H$256,'Seguimiento Marzo 2026'!$H$20)</f>
        <v>5</v>
      </c>
      <c r="F36" s="49">
        <f>+COUNTIFS('Seguimiento Marzo 2026'!$C$12:$C$256,Tabla13[[#This Row],[PROVINCIA]],'Seguimiento Marzo 2026'!$H$12:$H$256,'Seguimiento Marzo 2026'!$H$14)</f>
        <v>9</v>
      </c>
      <c r="G36" s="49">
        <f>+COUNTIFS('Seguimiento Marzo 2026'!$C$12:$C$256,Tabla13[[#This Row],[PROVINCIA]],'Seguimiento Marzo 2026'!$H$12:$H$256,'Seguimiento Marzo 2026'!$H$31)</f>
        <v>4</v>
      </c>
      <c r="H36" s="49">
        <f>+COUNTIFS('Seguimiento Marzo 2026'!$C$12:$C$256,Tabla13[[#This Row],[PROVINCIA]],'Seguimiento Marzo 2026'!$H$12:$H$256,'Seguimiento Marzo 2026'!$H$22)</f>
        <v>9</v>
      </c>
      <c r="I36" s="49">
        <f>SUM(Tabla13[[#This Row],[CAIPI DETENIDO POR PAGO TERRENO]:[CAIPI DETENIDO]])</f>
        <v>27</v>
      </c>
      <c r="J36" s="49">
        <f>+COUNTIFS('Seguimiento Marzo 2026'!$C$12:$C$256,Tabla13[[#This Row],[PROVINCIA]],'Seguimiento Marzo 2026'!$I$12:$I$256,'Seguimiento Marzo 2026'!$I$24)</f>
        <v>20</v>
      </c>
      <c r="K36" s="49">
        <f>+COUNTIFS('Seguimiento Marzo 2026'!$C$12:$C$256,Tabla13[[#This Row],[PROVINCIA]],'Seguimiento Marzo 2026'!$I$12:$I$256,'Seguimiento Marzo 2026'!$I$28)</f>
        <v>1</v>
      </c>
      <c r="L36" s="49">
        <f>COUNTIFS('Seguimiento Marzo 2026'!$C$12:$C$256,'estado terrenos '!A34,'Seguimiento Marzo 2026'!$H$12:$H$256,'Seguimiento Marzo 2026'!$H$15)</f>
        <v>2</v>
      </c>
    </row>
    <row r="37" spans="3:12" x14ac:dyDescent="0.25">
      <c r="C37" s="44" t="s">
        <v>55</v>
      </c>
      <c r="D37" s="47">
        <f>+'estado terrenos '!B35</f>
        <v>3</v>
      </c>
      <c r="E37" s="48">
        <f>+COUNTIFS('Seguimiento Marzo 2026'!$C$12:$C$256,Tabla13[[#This Row],[PROVINCIA]],'Seguimiento Marzo 2026'!$H$12:$H$256,'Seguimiento Marzo 2026'!$H$20)</f>
        <v>0</v>
      </c>
      <c r="F37" s="49">
        <f>+COUNTIFS('Seguimiento Marzo 2026'!$C$12:$C$256,Tabla13[[#This Row],[PROVINCIA]],'Seguimiento Marzo 2026'!$H$12:$H$256,'Seguimiento Marzo 2026'!$H$14)</f>
        <v>0</v>
      </c>
      <c r="G37" s="49">
        <f>+COUNTIFS('Seguimiento Marzo 2026'!$C$12:$C$256,Tabla13[[#This Row],[PROVINCIA]],'Seguimiento Marzo 2026'!$H$12:$H$256,'Seguimiento Marzo 2026'!$H$31)</f>
        <v>0</v>
      </c>
      <c r="H37" s="49">
        <f>+COUNTIFS('Seguimiento Marzo 2026'!$C$12:$C$256,Tabla13[[#This Row],[PROVINCIA]],'Seguimiento Marzo 2026'!$H$12:$H$256,'Seguimiento Marzo 2026'!$H$22)</f>
        <v>0</v>
      </c>
      <c r="I37" s="49">
        <f>SUM(Tabla13[[#This Row],[CAIPI DETENIDO POR PAGO TERRENO]:[CAIPI DETENIDO]])</f>
        <v>0</v>
      </c>
      <c r="J37" s="49">
        <f>+COUNTIFS('Seguimiento Marzo 2026'!$C$12:$C$256,Tabla13[[#This Row],[PROVINCIA]],'Seguimiento Marzo 2026'!$I$12:$I$256,'Seguimiento Marzo 2026'!$I$24)</f>
        <v>0</v>
      </c>
      <c r="K37" s="49">
        <f>+COUNTIFS('Seguimiento Marzo 2026'!$C$12:$C$256,Tabla13[[#This Row],[PROVINCIA]],'Seguimiento Marzo 2026'!$I$12:$I$256,'Seguimiento Marzo 2026'!$I$28)</f>
        <v>0</v>
      </c>
      <c r="L37" s="49">
        <f>COUNTIFS('Seguimiento Marzo 2026'!$C$12:$C$256,'estado terrenos '!A35,'Seguimiento Marzo 2026'!$H$12:$H$256,'Seguimiento Marzo 2026'!$H$15)</f>
        <v>0</v>
      </c>
    </row>
    <row r="38" spans="3:12" x14ac:dyDescent="0.25">
      <c r="C38" s="44" t="s">
        <v>56</v>
      </c>
      <c r="D38" s="47">
        <f>+'estado terrenos '!B36</f>
        <v>77</v>
      </c>
      <c r="E38" s="48">
        <f>+COUNTIFS('Seguimiento Marzo 2026'!$C$12:$C$256,Tabla13[[#This Row],[PROVINCIA]],'Seguimiento Marzo 2026'!$H$12:$H$256,'Seguimiento Marzo 2026'!$H$20)</f>
        <v>14</v>
      </c>
      <c r="F38" s="49">
        <f>+COUNTIFS('Seguimiento Marzo 2026'!$C$12:$C$256,Tabla13[[#This Row],[PROVINCIA]],'Seguimiento Marzo 2026'!$H$12:$H$256,'Seguimiento Marzo 2026'!$H$14)</f>
        <v>23</v>
      </c>
      <c r="G38" s="49">
        <f>+COUNTIFS('Seguimiento Marzo 2026'!$C$12:$C$256,Tabla13[[#This Row],[PROVINCIA]],'Seguimiento Marzo 2026'!$H$12:$H$256,'Seguimiento Marzo 2026'!$H$31)</f>
        <v>15</v>
      </c>
      <c r="H38" s="49">
        <f>+COUNTIFS('Seguimiento Marzo 2026'!$C$12:$C$256,Tabla13[[#This Row],[PROVINCIA]],'Seguimiento Marzo 2026'!$H$12:$H$256,'Seguimiento Marzo 2026'!$H$22)</f>
        <v>23</v>
      </c>
      <c r="I38" s="49">
        <f>SUM(Tabla13[[#This Row],[CAIPI DETENIDO POR PAGO TERRENO]:[CAIPI DETENIDO]])</f>
        <v>75</v>
      </c>
      <c r="J38" s="49">
        <f>+COUNTIFS('Seguimiento Marzo 2026'!$C$12:$C$256,Tabla13[[#This Row],[PROVINCIA]],'Seguimiento Marzo 2026'!$I$12:$I$256,'Seguimiento Marzo 2026'!$I$24)</f>
        <v>62</v>
      </c>
      <c r="K38" s="49">
        <f>+COUNTIFS('Seguimiento Marzo 2026'!$C$12:$C$256,Tabla13[[#This Row],[PROVINCIA]],'Seguimiento Marzo 2026'!$I$12:$I$256,'Seguimiento Marzo 2026'!$I$28)</f>
        <v>3</v>
      </c>
      <c r="L38" s="49">
        <f>COUNTIFS('Seguimiento Marzo 2026'!$C$12:$C$256,'estado terrenos '!A36,'Seguimiento Marzo 2026'!$H$12:$H$256,'Seguimiento Marzo 2026'!$H$15)</f>
        <v>3</v>
      </c>
    </row>
    <row r="39" spans="3:12" x14ac:dyDescent="0.25">
      <c r="C39" s="44" t="s">
        <v>57</v>
      </c>
      <c r="D39" s="47">
        <f>+'estado terrenos '!B37</f>
        <v>5</v>
      </c>
      <c r="E39" s="48">
        <f>+COUNTIFS('Seguimiento Marzo 2026'!$C$12:$C$256,Tabla13[[#This Row],[PROVINCIA]],'Seguimiento Marzo 2026'!$H$12:$H$256,'Seguimiento Marzo 2026'!$H$20)</f>
        <v>2</v>
      </c>
      <c r="F39" s="49">
        <f>+COUNTIFS('Seguimiento Marzo 2026'!$C$12:$C$256,Tabla13[[#This Row],[PROVINCIA]],'Seguimiento Marzo 2026'!$H$12:$H$256,'Seguimiento Marzo 2026'!$H$14)</f>
        <v>2</v>
      </c>
      <c r="G39" s="49">
        <f>+COUNTIFS('Seguimiento Marzo 2026'!$C$12:$C$256,Tabla13[[#This Row],[PROVINCIA]],'Seguimiento Marzo 2026'!$H$12:$H$256,'Seguimiento Marzo 2026'!$H$31)</f>
        <v>1</v>
      </c>
      <c r="H39" s="49">
        <f>+COUNTIFS('Seguimiento Marzo 2026'!$C$12:$C$256,Tabla13[[#This Row],[PROVINCIA]],'Seguimiento Marzo 2026'!$H$12:$H$256,'Seguimiento Marzo 2026'!$H$22)</f>
        <v>2</v>
      </c>
      <c r="I39" s="49">
        <f>SUM(Tabla13[[#This Row],[CAIPI DETENIDO POR PAGO TERRENO]:[CAIPI DETENIDO]])</f>
        <v>7</v>
      </c>
      <c r="J39" s="49">
        <f>+COUNTIFS('Seguimiento Marzo 2026'!$C$12:$C$256,Tabla13[[#This Row],[PROVINCIA]],'Seguimiento Marzo 2026'!$I$12:$I$256,'Seguimiento Marzo 2026'!$I$24)</f>
        <v>5</v>
      </c>
      <c r="K39" s="49">
        <f>+COUNTIFS('Seguimiento Marzo 2026'!$C$12:$C$256,Tabla13[[#This Row],[PROVINCIA]],'Seguimiento Marzo 2026'!$I$12:$I$256,'Seguimiento Marzo 2026'!$I$28)</f>
        <v>0</v>
      </c>
      <c r="L39" s="49">
        <f>COUNTIFS('Seguimiento Marzo 2026'!$C$12:$C$256,'estado terrenos '!A37,'Seguimiento Marzo 2026'!$H$12:$H$256,'Seguimiento Marzo 2026'!$H$15)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78" t="s">
        <v>59</v>
      </c>
      <c r="B2" s="378"/>
      <c r="C2" s="378"/>
      <c r="D2" s="378"/>
    </row>
    <row r="3" spans="1:7" ht="15.75" thickBot="1" x14ac:dyDescent="0.3">
      <c r="A3" s="387" t="s">
        <v>733</v>
      </c>
      <c r="B3" s="387"/>
      <c r="C3" s="387"/>
      <c r="D3" s="387"/>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tabSelected="1" zoomScale="90" zoomScaleNormal="90" workbookViewId="0">
      <pane ySplit="5" topLeftCell="A6" activePane="bottomLeft" state="frozen"/>
      <selection pane="bottomLeft" activeCell="AJ5" sqref="AJ5"/>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90" t="s">
        <v>77</v>
      </c>
      <c r="C1" s="390"/>
      <c r="D1" s="390"/>
      <c r="E1" s="390"/>
      <c r="F1" s="390"/>
      <c r="G1" s="390"/>
      <c r="H1" s="390"/>
      <c r="I1" s="390"/>
      <c r="J1" s="390"/>
      <c r="K1" s="390"/>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92" t="s">
        <v>741</v>
      </c>
      <c r="E3" s="392"/>
      <c r="F3" s="392"/>
      <c r="G3" s="392"/>
      <c r="H3" s="392"/>
      <c r="I3" s="392"/>
      <c r="J3" s="94"/>
      <c r="K3" s="34"/>
      <c r="L3" s="34"/>
      <c r="M3" s="34"/>
      <c r="N3" s="34"/>
      <c r="O3" s="34"/>
      <c r="Y3" s="398" t="s">
        <v>78</v>
      </c>
      <c r="Z3" s="398"/>
      <c r="AA3" s="398"/>
      <c r="AB3" s="399"/>
      <c r="AD3" s="391" t="s">
        <v>79</v>
      </c>
      <c r="AE3" s="391"/>
      <c r="AF3" s="391"/>
      <c r="AH3" s="389"/>
      <c r="AI3" s="389"/>
      <c r="AJ3" s="389"/>
    </row>
    <row r="4" spans="1:36" ht="51.75" customHeight="1" thickBot="1" x14ac:dyDescent="0.35">
      <c r="A4" s="32"/>
      <c r="B4" s="388"/>
      <c r="C4" s="388"/>
      <c r="D4" s="129" t="s">
        <v>80</v>
      </c>
      <c r="E4" s="130"/>
      <c r="F4" s="131"/>
      <c r="G4" s="132" t="s">
        <v>81</v>
      </c>
      <c r="H4" s="133"/>
      <c r="I4" s="133"/>
      <c r="J4" s="134"/>
      <c r="K4" s="393" t="s">
        <v>82</v>
      </c>
      <c r="L4" s="394"/>
      <c r="M4" s="394"/>
      <c r="N4" s="395"/>
      <c r="O4" s="396" t="s">
        <v>736</v>
      </c>
      <c r="P4" s="397"/>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Marzo 2026'!$C$12:$C$262,'estado terrenos '!A6)</f>
        <v>5</v>
      </c>
      <c r="C6" s="238">
        <f>+COUNTIFS('Seguimiento Marzo 2026'!$C$12:$C$256,'estado terrenos '!A6,'Seguimiento Marzo 2026'!$H$12:$H$256,$Z$4,'Seguimiento Marzo 2026'!$Q$12:$Q$256,$AA$6)</f>
        <v>3</v>
      </c>
      <c r="D6" s="176">
        <f>+COUNTIFS('Seguimiento Marzo 2026'!$C$12:$C$262,'estado terrenos '!A6,'Seguimiento Marzo 2026'!$H$12:$H$262,$Z$5)+COUNTIFS('Seguimiento Marzo 2026'!$C$12:$C$262,'estado terrenos '!A6,'Seguimiento Marzo 2026'!$H$12:$H$262,$AA$5)+COUNTIFS('Seguimiento Marzo 2026'!$C$12:$C$262,'estado terrenos '!A6,'Seguimiento Marzo 2026'!$H$12:$H$262,$AB$5)+COUNTIFS('Seguimiento Marzo 2026'!$C$12:$C$262,'estado terrenos '!A6,'Seguimiento Marzo 2026'!$H$12:$H$262,$Z$6)+COUNTIFS('Seguimiento Marzo 2026'!$C$12:$C$262,'estado terrenos '!A6,'Seguimiento Marzo 2026'!$H$12:$H$262,$AA$4)+COUNTIFS('Seguimiento Marzo 2026'!$C$12:$C$262,'estado terrenos '!A6,'Seguimiento Marzo 2026'!$H$12:$H$262,$Y$4)</f>
        <v>1</v>
      </c>
      <c r="E6" s="175">
        <f>+COUNTIFS('Seguimiento Marzo 2026'!$C$12:$C$262,'estado terrenos '!A6,'Seguimiento Marzo 2026'!$H$12:$H$262,$AA$4)+COUNTIFS('Seguimiento Marzo 2026'!$C$12:$C$262,'estado terrenos '!A6,'Seguimiento Marzo 2026'!$H$12:$H$262,$Y$4)</f>
        <v>1</v>
      </c>
      <c r="F6" s="177">
        <f>+COUNTIFS('Seguimiento Marzo 2026'!$C$12:$C$262,'estado terrenos '!A6,'Seguimiento Marzo 2026'!$H$12:$H$262,$Z$5)+COUNTIFS('Seguimiento Marzo 2026'!$C$12:$C$262,'estado terrenos '!A6,'Seguimiento Marzo 2026'!$H$12:$H$262,$AA$5)+COUNTIFS('Seguimiento Marzo 2026'!$C$12:$C$262,'estado terrenos '!A6,'Seguimiento Marzo 2026'!$H$12:$H$262,$AB$5)+COUNTIFS('Seguimiento Marzo 2026'!$C$12:$C$262,'estado terrenos '!A6,'Seguimiento Marzo 2026'!$H$12:$H$262,$Z$6)</f>
        <v>0</v>
      </c>
      <c r="G6" s="176">
        <f>+COUNTIFS('Seguimiento Marzo 2026'!$C$12:$C$262,'estado terrenos '!A6,'Seguimiento Marzo 2026'!$H$12:$H$262,$AB$4)</f>
        <v>1</v>
      </c>
      <c r="H6" s="175">
        <f>+COUNTIFS('Seguimiento Marzo 2026'!$C$12:$C$262,'estado terrenos '!A6,'Seguimiento Marzo 2026'!$H$12:$H$262,'estado terrenos '!$AB$4,'Seguimiento Marzo 2026'!$I$12:$I$262,'estado terrenos '!$AF$4)</f>
        <v>0</v>
      </c>
      <c r="I6" s="175">
        <f>+COUNTIFS('Seguimiento Marzo 2026'!$C$12:$C$262,'estado terrenos '!A6,'Seguimiento Marzo 2026'!$H$12:$H$262,'estado terrenos '!$AB$4,'Seguimiento Marzo 2026'!$I$12:$I$262,$AE$4)+COUNTIFS('Seguimiento Marzo 2026'!$C$12:$C$262,'estado terrenos '!A6,'Seguimiento Marzo 2026'!$H$12:$H$262,'estado terrenos '!$AB$4,'Seguimiento Marzo 2026'!$I$12:$I$262,$AD$5)</f>
        <v>0</v>
      </c>
      <c r="J6" s="177">
        <f>+COUNTIFS('Seguimiento Marzo 2026'!$C$12:$C$262,'estado terrenos '!A6,'Seguimiento Marzo 2026'!$H$12:$H$262,'estado terrenos '!$AB$4,'Seguimiento Marzo 2026'!$I$12:$I$262,$AD$4)+COUNTIFS('Seguimiento Marzo 2026'!$C$12:$C$262,'estado terrenos '!A6,'Seguimiento Marzo 2026'!$H$12:$H$262,'estado terrenos '!$AB$4,'Seguimiento Marzo 2026'!$I$12:$I$262,'estado terrenos '!$AE$5)+COUNTIFS('Seguimiento Marzo 2026'!$C$12:$C$262,'estado terrenos '!A6,'Seguimiento Marzo 2026'!$H$12:$H$262,'estado terrenos '!$AB$4,'Seguimiento Marzo 2026'!$I$12:$I$262,'estado terrenos '!$AF$5)</f>
        <v>1</v>
      </c>
      <c r="K6" s="267">
        <f>R6</f>
        <v>0</v>
      </c>
      <c r="L6" s="268">
        <f>S6</f>
        <v>0</v>
      </c>
      <c r="M6" s="268">
        <f>T6</f>
        <v>0</v>
      </c>
      <c r="N6" s="328">
        <f>U6</f>
        <v>0</v>
      </c>
      <c r="O6" s="267" t="e">
        <f>'Resumen Servicio operando PI'!B5</f>
        <v>#REF!</v>
      </c>
      <c r="P6" s="268" t="e">
        <f>'Resumen Servicio operando PI'!C5</f>
        <v>#REF!</v>
      </c>
      <c r="Q6" s="1"/>
      <c r="R6" s="1">
        <f>+COUNTIFS('Seguimiento Marzo 2026'!$C$12:$C$256,'estado terrenos '!$A6,'Seguimiento Marzo 2026'!$Q$12:$Q$256,'estado terrenos '!$R$5,'Seguimiento Marzo 2026'!$Q$12:$Q$256,$R$4,'Seguimiento Marzo 2026'!$H$12:$H$256,'estado terrenos '!$Q$5)</f>
        <v>0</v>
      </c>
      <c r="S6" s="1">
        <f>+COUNTIFS('Seguimiento Marzo 2026'!$C$12:$C$262,'estado terrenos '!$A6,'Seguimiento Marzo 2026'!$Q$12:$Q$262,'estado terrenos '!S$5,'Seguimiento Marzo 2026'!$Q$12:$Q$262,S$4,'Seguimiento Marzo 2026'!$H$12:$H$262,'estado terrenos '!$Q$5)</f>
        <v>0</v>
      </c>
      <c r="T6" s="1">
        <f>+COUNTIFS('Seguimiento Marzo 2026'!$C$12:$C$262,'estado terrenos '!$A6,'Seguimiento Marzo 2026'!$Q$12:$Q$262,'estado terrenos '!T$5,'Seguimiento Marzo 2026'!$Q$12:$Q$262,T$4,'Seguimiento Marzo 2026'!$H$12:$H$262,'estado terrenos '!$Q$5)</f>
        <v>0</v>
      </c>
      <c r="U6" s="1">
        <f>+COUNTIFS('Seguimiento Marzo 2026'!$C$12:$C$262,'estado terrenos '!$A6,'Seguimiento Marzo 2026'!$Q$12:$Q$262,'estado terrenos '!U$5,'Seguimiento Marzo 2026'!$Q$12:$Q$262,U$4,'Seguimiento Marzo 2026'!$H$12:$H$262,'estado terrenos '!$Q$5)</f>
        <v>0</v>
      </c>
      <c r="Y6" s="108"/>
      <c r="Z6" s="65" t="s">
        <v>0</v>
      </c>
      <c r="AA6" s="60" t="s">
        <v>105</v>
      </c>
      <c r="AB6" s="117">
        <f>0%</f>
        <v>0</v>
      </c>
    </row>
    <row r="7" spans="1:36" ht="21.95" customHeight="1" x14ac:dyDescent="0.35">
      <c r="A7" s="121" t="s">
        <v>27</v>
      </c>
      <c r="B7" s="239">
        <f>+COUNTIF('Seguimiento Marzo 2026'!$C$12:$C$262,'estado terrenos '!A7)</f>
        <v>5</v>
      </c>
      <c r="C7" s="240">
        <f>+COUNTIFS('Seguimiento Marzo 2026'!$C$12:$C$256,'estado terrenos '!A7,'Seguimiento Marzo 2026'!$H$12:$H$256,$Z$4,'Seguimiento Marzo 2026'!$Q$12:$Q$256,$AA$6)</f>
        <v>1</v>
      </c>
      <c r="D7" s="179">
        <f>+COUNTIFS('Seguimiento Marzo 2026'!$C$12:$C$262,'estado terrenos '!A7,'Seguimiento Marzo 2026'!$H$12:$H$262,$Z$5)+COUNTIFS('Seguimiento Marzo 2026'!$C$12:$C$262,'estado terrenos '!A7,'Seguimiento Marzo 2026'!$H$12:$H$262,$AA$5)+COUNTIFS('Seguimiento Marzo 2026'!$C$12:$C$262,'estado terrenos '!A7,'Seguimiento Marzo 2026'!$H$12:$H$262,$AB$5)+COUNTIFS('Seguimiento Marzo 2026'!$C$12:$C$262,'estado terrenos '!A7,'Seguimiento Marzo 2026'!$H$12:$H$262,$Z$6)+COUNTIFS('Seguimiento Marzo 2026'!$C$12:$C$262,'estado terrenos '!A7,'Seguimiento Marzo 2026'!$H$12:$H$262,$AA$4)+COUNTIFS('Seguimiento Marzo 2026'!$C$12:$C$262,'estado terrenos '!A7,'Seguimiento Marzo 2026'!$H$12:$H$262,$Y$4)</f>
        <v>3</v>
      </c>
      <c r="E7" s="178">
        <f>+COUNTIFS('Seguimiento Marzo 2026'!$C$12:$C$262,'estado terrenos '!A7,'Seguimiento Marzo 2026'!$H$12:$H$262,$AA$4)+COUNTIFS('Seguimiento Marzo 2026'!$C$12:$C$262,'estado terrenos '!A7,'Seguimiento Marzo 2026'!$H$12:$H$262,$Y$4)</f>
        <v>0</v>
      </c>
      <c r="F7" s="180">
        <f>+COUNTIFS('Seguimiento Marzo 2026'!$C$12:$C$262,'estado terrenos '!A7,'Seguimiento Marzo 2026'!$H$12:$H$262,$Z$5)+COUNTIFS('Seguimiento Marzo 2026'!$C$12:$C$262,'estado terrenos '!A7,'Seguimiento Marzo 2026'!$H$12:$H$262,$AA$5)+COUNTIFS('Seguimiento Marzo 2026'!$C$12:$C$262,'estado terrenos '!A7,'Seguimiento Marzo 2026'!$H$12:$H$262,$AB$5)+COUNTIFS('Seguimiento Marzo 2026'!$C$12:$C$262,'estado terrenos '!A7,'Seguimiento Marzo 2026'!$H$12:$H$262,$Z$6)</f>
        <v>3</v>
      </c>
      <c r="G7" s="179">
        <f>+COUNTIFS('Seguimiento Marzo 2026'!$C$12:$C$262,'estado terrenos '!A7,'Seguimiento Marzo 2026'!$H$12:$H$262,$AB$4)</f>
        <v>1</v>
      </c>
      <c r="H7" s="178">
        <f>+COUNTIFS('Seguimiento Marzo 2026'!$C$12:$C$262,'estado terrenos '!A7,'Seguimiento Marzo 2026'!$H$12:$H$262,'estado terrenos '!$AB$4,'Seguimiento Marzo 2026'!$I$12:$I$262,$AF$4)</f>
        <v>0</v>
      </c>
      <c r="I7" s="178">
        <f>+COUNTIFS('Seguimiento Marzo 2026'!$C$12:$C$262,'estado terrenos '!A7,'Seguimiento Marzo 2026'!$H$12:$H$262,'estado terrenos '!$AB$4,'Seguimiento Marzo 2026'!$I$12:$I$262,$AE$4)+COUNTIFS('Seguimiento Marzo 2026'!$C$12:$C$262,'estado terrenos '!A7,'Seguimiento Marzo 2026'!$H$12:$H$262,'estado terrenos '!$AB$4,'Seguimiento Marzo 2026'!$I$12:$I$262,$AD$5)</f>
        <v>1</v>
      </c>
      <c r="J7" s="180">
        <f>+COUNTIFS('Seguimiento Marzo 2026'!$C$12:$C$262,'estado terrenos '!A7,'Seguimiento Marzo 2026'!$H$12:$H$262,'estado terrenos '!$AB$4,'Seguimiento Marzo 2026'!$I$12:$I$262,$AD$4)+COUNTIFS('Seguimiento Marzo 2026'!$C$12:$C$262,'estado terrenos '!A7,'Seguimiento Marzo 2026'!$H$12:$H$262,'estado terrenos '!$AB$4,'Seguimiento Marzo 2026'!$I$12:$I$262,'estado terrenos '!$AE$5)+COUNTIFS('Seguimiento Marzo 2026'!$C$12:$C$262,'estado terrenos '!A7,'Seguimiento Marzo 2026'!$H$12:$H$262,'estado terrenos '!$AB$4,'Seguimiento Marzo 2026'!$I$12:$I$262,'estado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Marzo 2026'!$C$12:$C$256,'estado terrenos '!$A7,'Seguimiento Marzo 2026'!$Q$12:$Q$256,'estado terrenos '!$R$5,'Seguimiento Marzo 2026'!$Q$12:$Q$256,$R$4,'Seguimiento Marzo 2026'!$H$12:$H$256,'estado terrenos '!$Q$5)</f>
        <v>0</v>
      </c>
      <c r="S7" s="1">
        <f>+COUNTIFS('Seguimiento Marzo 2026'!$C$12:$C$262,'estado terrenos '!$A7,'Seguimiento Marzo 2026'!$Q$12:$Q$262,'estado terrenos '!S$5,'Seguimiento Marzo 2026'!$Q$12:$Q$262,S$4,'Seguimiento Marzo 2026'!$H$12:$H$262,'estado terrenos '!$Q$5)</f>
        <v>0</v>
      </c>
      <c r="T7" s="1">
        <f>+COUNTIFS('Seguimiento Marzo 2026'!$C$12:$C$262,'estado terrenos '!$A7,'Seguimiento Marzo 2026'!$Q$12:$Q$262,'estado terrenos '!T$5,'Seguimiento Marzo 2026'!$Q$12:$Q$262,T$4,'Seguimiento Marzo 2026'!$H$12:$H$262,'estado terrenos '!$Q$5)</f>
        <v>0</v>
      </c>
      <c r="U7" s="1">
        <f>+COUNTIFS('Seguimiento Marzo 2026'!$C$12:$C$262,'estado terrenos '!$A7,'Seguimiento Marzo 2026'!$Q$12:$Q$262,'estado terrenos '!U$5,'Seguimiento Marzo 2026'!$Q$12:$Q$262,U$4,'Seguimiento Marzo 2026'!$H$12:$H$262,'estado terrenos '!$Q$5)</f>
        <v>0</v>
      </c>
      <c r="AI7" s="4"/>
    </row>
    <row r="8" spans="1:36" ht="21.95" customHeight="1" x14ac:dyDescent="0.35">
      <c r="A8" s="121" t="s">
        <v>28</v>
      </c>
      <c r="B8" s="239">
        <f>+COUNTIF('Seguimiento Marzo 2026'!$C$12:$C$262,'estado terrenos '!A8)</f>
        <v>5</v>
      </c>
      <c r="C8" s="240">
        <f>+COUNTIFS('Seguimiento Marzo 2026'!$C$12:$C$256,'estado terrenos '!A8,'Seguimiento Marzo 2026'!$H$12:$H$256,$Z$4,'Seguimiento Marzo 2026'!$Q$12:$Q$256,$AA$6)</f>
        <v>2</v>
      </c>
      <c r="D8" s="179">
        <f>+COUNTIFS('Seguimiento Marzo 2026'!$C$12:$C$262,'estado terrenos '!A8,'Seguimiento Marzo 2026'!$H$12:$H$262,$Z$5)+COUNTIFS('Seguimiento Marzo 2026'!$C$12:$C$262,'estado terrenos '!A8,'Seguimiento Marzo 2026'!$H$12:$H$262,$AA$5)+COUNTIFS('Seguimiento Marzo 2026'!$C$12:$C$262,'estado terrenos '!A8,'Seguimiento Marzo 2026'!$H$12:$H$262,$AB$5)+COUNTIFS('Seguimiento Marzo 2026'!$C$12:$C$262,'estado terrenos '!A8,'Seguimiento Marzo 2026'!$H$12:$H$262,$Z$6)+COUNTIFS('Seguimiento Marzo 2026'!$C$12:$C$262,'estado terrenos '!A8,'Seguimiento Marzo 2026'!$H$12:$H$262,$AA$4)+COUNTIFS('Seguimiento Marzo 2026'!$C$12:$C$262,'estado terrenos '!A8,'Seguimiento Marzo 2026'!$H$12:$H$262,$Y$4)</f>
        <v>2</v>
      </c>
      <c r="E8" s="178">
        <f>+COUNTIFS('Seguimiento Marzo 2026'!$C$12:$C$262,'estado terrenos '!A8,'Seguimiento Marzo 2026'!$H$12:$H$262,$AA$4)+COUNTIFS('Seguimiento Marzo 2026'!$C$12:$C$262,'estado terrenos '!A8,'Seguimiento Marzo 2026'!$H$12:$H$262,$Y$4)</f>
        <v>1</v>
      </c>
      <c r="F8" s="180">
        <f>+COUNTIFS('Seguimiento Marzo 2026'!$C$12:$C$262,'estado terrenos '!A8,'Seguimiento Marzo 2026'!$H$12:$H$262,$Z$5)+COUNTIFS('Seguimiento Marzo 2026'!$C$12:$C$262,'estado terrenos '!A8,'Seguimiento Marzo 2026'!$H$12:$H$262,$AA$5)+COUNTIFS('Seguimiento Marzo 2026'!$C$12:$C$262,'estado terrenos '!A8,'Seguimiento Marzo 2026'!$H$12:$H$262,$AB$5)+COUNTIFS('Seguimiento Marzo 2026'!$C$12:$C$262,'estado terrenos '!A8,'Seguimiento Marzo 2026'!$H$12:$H$262,$Z$6)</f>
        <v>1</v>
      </c>
      <c r="G8" s="179">
        <f>+COUNTIFS('Seguimiento Marzo 2026'!$C$12:$C$262,'estado terrenos '!A8,'Seguimiento Marzo 2026'!$H$12:$H$262,$AB$4)</f>
        <v>1</v>
      </c>
      <c r="H8" s="178">
        <f>+COUNTIFS('Seguimiento Marzo 2026'!$C$12:$C$262,'estado terrenos '!A8,'Seguimiento Marzo 2026'!$H$12:$H$262,'estado terrenos '!$AB$4,'Seguimiento Marzo 2026'!$I$12:$I$262,$AF$4)</f>
        <v>0</v>
      </c>
      <c r="I8" s="178">
        <f>+COUNTIFS('Seguimiento Marzo 2026'!$C$12:$C$262,'estado terrenos '!A8,'Seguimiento Marzo 2026'!$H$12:$H$262,'estado terrenos '!$AB$4,'Seguimiento Marzo 2026'!$I$12:$I$262,$AE$4)+COUNTIFS('Seguimiento Marzo 2026'!$C$12:$C$262,'estado terrenos '!A8,'Seguimiento Marzo 2026'!$H$12:$H$262,'estado terrenos '!$AB$4,'Seguimiento Marzo 2026'!$I$12:$I$262,$AD$5)</f>
        <v>1</v>
      </c>
      <c r="J8" s="180">
        <f>+COUNTIFS('Seguimiento Marzo 2026'!$C$12:$C$262,'estado terrenos '!A8,'Seguimiento Marzo 2026'!$H$12:$H$262,'estado terrenos '!$AB$4,'Seguimiento Marzo 2026'!$I$12:$I$262,$AD$4)+COUNTIFS('Seguimiento Marzo 2026'!$C$12:$C$262,'estado terrenos '!A8,'Seguimiento Marzo 2026'!$H$12:$H$262,'estado terrenos '!$AB$4,'Seguimiento Marzo 2026'!$I$12:$I$262,'estado terrenos '!$AE$5)+COUNTIFS('Seguimiento Marzo 2026'!$C$12:$C$262,'estado terrenos '!A8,'Seguimiento Marzo 2026'!$H$12:$H$262,'estado terrenos '!$AB$4,'Seguimiento Marzo 2026'!$I$12:$I$262,'estado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Marzo 2026'!$C$12:$C$256,'estado terrenos '!$A8,'Seguimiento Marzo 2026'!$Q$12:$Q$256,'estado terrenos '!$R$5,'Seguimiento Marzo 2026'!$Q$12:$Q$256,$R$4,'Seguimiento Marzo 2026'!$H$12:$H$256,'estado terrenos '!$Q$5)</f>
        <v>0</v>
      </c>
      <c r="S8" s="1">
        <f>+COUNTIFS('Seguimiento Marzo 2026'!$C$12:$C$262,'estado terrenos '!$A8,'Seguimiento Marzo 2026'!$Q$12:$Q$262,'estado terrenos '!S$5,'Seguimiento Marzo 2026'!$Q$12:$Q$262,S$4,'Seguimiento Marzo 2026'!$H$12:$H$262,'estado terrenos '!$Q$5)</f>
        <v>0</v>
      </c>
      <c r="T8" s="1">
        <f>+COUNTIFS('Seguimiento Marzo 2026'!$C$12:$C$262,'estado terrenos '!$A8,'Seguimiento Marzo 2026'!$Q$12:$Q$262,'estado terrenos '!T$5,'Seguimiento Marzo 2026'!$Q$12:$Q$262,T$4,'Seguimiento Marzo 2026'!$H$12:$H$262,'estado terrenos '!$Q$5)</f>
        <v>0</v>
      </c>
      <c r="U8" s="1">
        <f>+COUNTIFS('Seguimiento Marzo 2026'!$C$12:$C$262,'estado terrenos '!$A8,'Seguimiento Marzo 2026'!$Q$12:$Q$262,'estado terrenos '!U$5,'Seguimiento Marzo 2026'!$Q$12:$Q$262,U$4,'Seguimiento Marzo 2026'!$H$12:$H$262,'estado terrenos '!$Q$5)</f>
        <v>0</v>
      </c>
      <c r="AD8" s="6"/>
      <c r="AE8" s="6"/>
      <c r="AF8" s="6"/>
      <c r="AH8" s="4"/>
      <c r="AI8" s="4"/>
    </row>
    <row r="9" spans="1:36" ht="27" customHeight="1" x14ac:dyDescent="0.35">
      <c r="A9" s="121" t="s">
        <v>29</v>
      </c>
      <c r="B9" s="239">
        <f>+COUNTIF('Seguimiento Marzo 2026'!$C$12:$C$262,'estado terrenos '!A9)</f>
        <v>3</v>
      </c>
      <c r="C9" s="240">
        <f>+COUNTIFS('Seguimiento Marzo 2026'!$C$12:$C$256,'estado terrenos '!A9,'Seguimiento Marzo 2026'!$H$12:$H$256,$Z$4,'Seguimiento Marzo 2026'!$Q$12:$Q$256,$AA$6)</f>
        <v>0</v>
      </c>
      <c r="D9" s="179">
        <f>+COUNTIFS('Seguimiento Marzo 2026'!$C$12:$C$262,'estado terrenos '!A9,'Seguimiento Marzo 2026'!$H$12:$H$262,$Z$5)+COUNTIFS('Seguimiento Marzo 2026'!$C$12:$C$262,'estado terrenos '!A9,'Seguimiento Marzo 2026'!$H$12:$H$262,$AA$5)+COUNTIFS('Seguimiento Marzo 2026'!$C$12:$C$262,'estado terrenos '!A9,'Seguimiento Marzo 2026'!$H$12:$H$262,$AB$5)+COUNTIFS('Seguimiento Marzo 2026'!$C$12:$C$262,'estado terrenos '!A9,'Seguimiento Marzo 2026'!$H$12:$H$262,$Z$6)+COUNTIFS('Seguimiento Marzo 2026'!$C$12:$C$262,'estado terrenos '!A9,'Seguimiento Marzo 2026'!$H$12:$H$262,$AA$4)+COUNTIFS('Seguimiento Marzo 2026'!$C$12:$C$262,'estado terrenos '!A9,'Seguimiento Marzo 2026'!$H$12:$H$262,$Y$4)</f>
        <v>2</v>
      </c>
      <c r="E9" s="178">
        <f>+COUNTIFS('Seguimiento Marzo 2026'!$C$12:$C$262,'estado terrenos '!A9,'Seguimiento Marzo 2026'!$H$12:$H$262,$AA$4)+COUNTIFS('Seguimiento Marzo 2026'!$C$12:$C$262,'estado terrenos '!A9,'Seguimiento Marzo 2026'!$H$12:$H$262,$Y$4)</f>
        <v>0</v>
      </c>
      <c r="F9" s="180">
        <f>+COUNTIFS('Seguimiento Marzo 2026'!$C$12:$C$262,'estado terrenos '!A9,'Seguimiento Marzo 2026'!$H$12:$H$262,$Z$5)+COUNTIFS('Seguimiento Marzo 2026'!$C$12:$C$262,'estado terrenos '!A9,'Seguimiento Marzo 2026'!$H$12:$H$262,$AA$5)+COUNTIFS('Seguimiento Marzo 2026'!$C$12:$C$262,'estado terrenos '!A9,'Seguimiento Marzo 2026'!$H$12:$H$262,$AB$5)+COUNTIFS('Seguimiento Marzo 2026'!$C$12:$C$262,'estado terrenos '!A9,'Seguimiento Marzo 2026'!$H$12:$H$262,$Z$6)</f>
        <v>2</v>
      </c>
      <c r="G9" s="179">
        <f>+COUNTIFS('Seguimiento Marzo 2026'!$C$12:$C$262,'estado terrenos '!A9,'Seguimiento Marzo 2026'!$H$12:$H$262,$AB$4)</f>
        <v>1</v>
      </c>
      <c r="H9" s="178">
        <f>+COUNTIFS('Seguimiento Marzo 2026'!$C$12:$C$262,'estado terrenos '!A9,'Seguimiento Marzo 2026'!$H$12:$H$262,'estado terrenos '!$AB$4,'Seguimiento Marzo 2026'!$I$12:$I$262,$AF$4)</f>
        <v>1</v>
      </c>
      <c r="I9" s="178">
        <f>+COUNTIFS('Seguimiento Marzo 2026'!$C$12:$C$262,'estado terrenos '!A9,'Seguimiento Marzo 2026'!$H$12:$H$262,'estado terrenos '!$AB$4,'Seguimiento Marzo 2026'!$I$12:$I$262,$AE$4)+COUNTIFS('Seguimiento Marzo 2026'!$C$12:$C$262,'estado terrenos '!A9,'Seguimiento Marzo 2026'!$H$12:$H$262,'estado terrenos '!$AB$4,'Seguimiento Marzo 2026'!$I$12:$I$262,$AD$5)</f>
        <v>0</v>
      </c>
      <c r="J9" s="180">
        <f>+COUNTIFS('Seguimiento Marzo 2026'!$C$12:$C$262,'estado terrenos '!A9,'Seguimiento Marzo 2026'!$H$12:$H$262,'estado terrenos '!$AB$4,'Seguimiento Marzo 2026'!$I$12:$I$262,$AD$4)+COUNTIFS('Seguimiento Marzo 2026'!$C$12:$C$262,'estado terrenos '!A9,'Seguimiento Marzo 2026'!$H$12:$H$262,'estado terrenos '!$AB$4,'Seguimiento Marzo 2026'!$I$12:$I$262,'estado terrenos '!$AE$5)+COUNTIFS('Seguimiento Marzo 2026'!$C$12:$C$262,'estado terrenos '!A9,'Seguimiento Marzo 2026'!$H$12:$H$262,'estado terrenos '!$AB$4,'Seguimiento Marzo 2026'!$I$12:$I$262,'estado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Marzo 2026'!$C$12:$C$256,'estado terrenos '!$A9,'Seguimiento Marzo 2026'!$Q$12:$Q$256,'estado terrenos '!$R$5,'Seguimiento Marzo 2026'!$Q$12:$Q$256,$R$4,'Seguimiento Marzo 2026'!$H$12:$H$256,'estado terrenos '!$Q$5)</f>
        <v>0</v>
      </c>
      <c r="S9" s="1">
        <f>+COUNTIFS('Seguimiento Marzo 2026'!$C$12:$C$262,'estado terrenos '!$A9,'Seguimiento Marzo 2026'!$Q$12:$Q$262,'estado terrenos '!S$5,'Seguimiento Marzo 2026'!$Q$12:$Q$262,S$4,'Seguimiento Marzo 2026'!$H$12:$H$262,'estado terrenos '!$Q$5)</f>
        <v>0</v>
      </c>
      <c r="T9" s="1">
        <f>+COUNTIFS('Seguimiento Marzo 2026'!$C$12:$C$262,'estado terrenos '!$A9,'Seguimiento Marzo 2026'!$Q$12:$Q$262,'estado terrenos '!T$5,'Seguimiento Marzo 2026'!$Q$12:$Q$262,T$4,'Seguimiento Marzo 2026'!$H$12:$H$262,'estado terrenos '!$Q$5)</f>
        <v>0</v>
      </c>
      <c r="U9" s="1">
        <f>+COUNTIFS('Seguimiento Marzo 2026'!$C$12:$C$262,'estado terrenos '!$A9,'Seguimiento Marzo 2026'!$Q$12:$Q$262,'estado terrenos '!U$5,'Seguimiento Marzo 2026'!$Q$12:$Q$262,U$4,'Seguimiento Marzo 2026'!$H$12:$H$262,'estado terrenos '!$Q$5)</f>
        <v>0</v>
      </c>
      <c r="Z9" s="1"/>
      <c r="AD9" s="6"/>
      <c r="AE9" s="6"/>
      <c r="AF9" s="6"/>
      <c r="AH9" s="4"/>
      <c r="AI9" s="4"/>
    </row>
    <row r="10" spans="1:36" ht="21.95" customHeight="1" x14ac:dyDescent="0.35">
      <c r="A10" s="121" t="s">
        <v>30</v>
      </c>
      <c r="B10" s="239">
        <f>+COUNTIF('Seguimiento Marzo 2026'!$C$12:$C$262,'estado terrenos '!A10)</f>
        <v>14</v>
      </c>
      <c r="C10" s="240">
        <f>+COUNTIFS('Seguimiento Marzo 2026'!$C$12:$C$256,'estado terrenos '!A10,'Seguimiento Marzo 2026'!$H$12:$H$256,$Z$4,'Seguimiento Marzo 2026'!$Q$12:$Q$256,$AA$6)</f>
        <v>3</v>
      </c>
      <c r="D10" s="179">
        <f>+COUNTIFS('Seguimiento Marzo 2026'!$C$12:$C$262,'estado terrenos '!A10,'Seguimiento Marzo 2026'!$H$12:$H$262,$Z$5)+COUNTIFS('Seguimiento Marzo 2026'!$C$12:$C$262,'estado terrenos '!A10,'Seguimiento Marzo 2026'!$H$12:$H$262,$AA$5)+COUNTIFS('Seguimiento Marzo 2026'!$C$12:$C$262,'estado terrenos '!A10,'Seguimiento Marzo 2026'!$H$12:$H$262,$AB$5)+COUNTIFS('Seguimiento Marzo 2026'!$C$12:$C$262,'estado terrenos '!A10,'Seguimiento Marzo 2026'!$H$12:$H$262,$Z$6)+COUNTIFS('Seguimiento Marzo 2026'!$C$12:$C$262,'estado terrenos '!A10,'Seguimiento Marzo 2026'!$H$12:$H$262,$AA$4)+COUNTIFS('Seguimiento Marzo 2026'!$C$12:$C$262,'estado terrenos '!A10,'Seguimiento Marzo 2026'!$H$12:$H$262,$Y$4)</f>
        <v>6</v>
      </c>
      <c r="E10" s="178">
        <f>+COUNTIFS('Seguimiento Marzo 2026'!$C$12:$C$262,'estado terrenos '!A10,'Seguimiento Marzo 2026'!$H$12:$H$262,$AA$4)+COUNTIFS('Seguimiento Marzo 2026'!$C$12:$C$262,'estado terrenos '!A10,'Seguimiento Marzo 2026'!$H$12:$H$262,$Y$4)</f>
        <v>0</v>
      </c>
      <c r="F10" s="180">
        <f>+COUNTIFS('Seguimiento Marzo 2026'!$C$12:$C$262,'estado terrenos '!A10,'Seguimiento Marzo 2026'!$H$12:$H$262,$Z$5)+COUNTIFS('Seguimiento Marzo 2026'!$C$12:$C$262,'estado terrenos '!A10,'Seguimiento Marzo 2026'!$H$12:$H$262,$AA$5)+COUNTIFS('Seguimiento Marzo 2026'!$C$12:$C$262,'estado terrenos '!A10,'Seguimiento Marzo 2026'!$H$12:$H$262,$AB$5)+COUNTIFS('Seguimiento Marzo 2026'!$C$12:$C$262,'estado terrenos '!A10,'Seguimiento Marzo 2026'!$H$12:$H$262,$Z$6)</f>
        <v>6</v>
      </c>
      <c r="G10" s="179">
        <f>+COUNTIFS('Seguimiento Marzo 2026'!$C$12:$C$262,'estado terrenos '!A10,'Seguimiento Marzo 2026'!$H$12:$H$262,$AB$4)</f>
        <v>5</v>
      </c>
      <c r="H10" s="178">
        <f>+COUNTIFS('Seguimiento Marzo 2026'!$C$12:$C$262,'estado terrenos '!A10,'Seguimiento Marzo 2026'!$H$12:$H$262,'estado terrenos '!$AB$4,'Seguimiento Marzo 2026'!$I$12:$I$262,$AF$4)</f>
        <v>4</v>
      </c>
      <c r="I10" s="178">
        <f>+COUNTIFS('Seguimiento Marzo 2026'!$C$12:$C$262,'estado terrenos '!A10,'Seguimiento Marzo 2026'!$H$12:$H$262,'estado terrenos '!$AB$4,'Seguimiento Marzo 2026'!$I$12:$I$262,$AE$4)+COUNTIFS('Seguimiento Marzo 2026'!$C$12:$C$262,'estado terrenos '!A10,'Seguimiento Marzo 2026'!$H$12:$H$262,'estado terrenos '!$AB$4,'Seguimiento Marzo 2026'!$I$12:$I$262,$AD$5)</f>
        <v>1</v>
      </c>
      <c r="J10" s="180">
        <f>+COUNTIFS('Seguimiento Marzo 2026'!$C$12:$C$262,'estado terrenos '!A10,'Seguimiento Marzo 2026'!$H$12:$H$262,'estado terrenos '!$AB$4,'Seguimiento Marzo 2026'!$I$12:$I$262,$AD$4)+COUNTIFS('Seguimiento Marzo 2026'!$C$12:$C$262,'estado terrenos '!A10,'Seguimiento Marzo 2026'!$H$12:$H$262,'estado terrenos '!$AB$4,'Seguimiento Marzo 2026'!$I$12:$I$262,'estado terrenos '!$AE$5)+COUNTIFS('Seguimiento Marzo 2026'!$C$12:$C$262,'estado terrenos '!A10,'Seguimiento Marzo 2026'!$H$12:$H$262,'estado terrenos '!$AB$4,'Seguimiento Marzo 2026'!$I$12:$I$262,'estado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Marzo 2026'!$C$12:$C$256,'estado terrenos '!$A10,'Seguimiento Marzo 2026'!$Q$12:$Q$256,'estado terrenos '!$R$5,'Seguimiento Marzo 2026'!$Q$12:$Q$256,$R$4,'Seguimiento Marzo 2026'!$H$12:$H$256,'estado terrenos '!$Q$5)</f>
        <v>0</v>
      </c>
      <c r="S10" s="1">
        <f>+COUNTIFS('Seguimiento Marzo 2026'!$C$12:$C$262,'estado terrenos '!$A10,'Seguimiento Marzo 2026'!$Q$12:$Q$262,'estado terrenos '!S$5,'Seguimiento Marzo 2026'!$Q$12:$Q$262,S$4,'Seguimiento Marzo 2026'!$H$12:$H$262,'estado terrenos '!$Q$5)</f>
        <v>0</v>
      </c>
      <c r="T10" s="1">
        <f>+COUNTIFS('Seguimiento Marzo 2026'!$C$12:$C$262,'estado terrenos '!$A10,'Seguimiento Marzo 2026'!$Q$12:$Q$262,'estado terrenos '!T$5,'Seguimiento Marzo 2026'!$Q$12:$Q$262,T$4,'Seguimiento Marzo 2026'!$H$12:$H$262,'estado terrenos '!$Q$5)</f>
        <v>0</v>
      </c>
      <c r="U10" s="1">
        <f>+COUNTIFS('Seguimiento Marzo 2026'!$C$12:$C$262,'estado terrenos '!$A10,'Seguimiento Marzo 2026'!$Q$12:$Q$262,'estado terrenos '!U$5,'Seguimiento Marzo 2026'!$Q$12:$Q$262,U$4,'Seguimiento Marzo 2026'!$H$12:$H$262,'estado terrenos '!$Q$5)</f>
        <v>0</v>
      </c>
      <c r="AD10" s="6"/>
      <c r="AE10" s="6"/>
      <c r="AF10" s="6"/>
      <c r="AH10" s="4"/>
      <c r="AI10" s="4"/>
    </row>
    <row r="11" spans="1:36" ht="21.95" customHeight="1" x14ac:dyDescent="0.35">
      <c r="A11" s="121" t="s">
        <v>31</v>
      </c>
      <c r="B11" s="239">
        <f>+COUNTIF('Seguimiento Marzo 2026'!$C$12:$C$262,'estado terrenos '!A11)</f>
        <v>6</v>
      </c>
      <c r="C11" s="240">
        <f>+COUNTIFS('Seguimiento Marzo 2026'!$C$12:$C$262,'estado terrenos '!A11,'Seguimiento Marzo 2026'!$H$12:$H$262,$Z$4,'Seguimiento Marzo 2026'!$Q$12:$Q$262,$AA$6)</f>
        <v>4</v>
      </c>
      <c r="D11" s="179">
        <f>+COUNTIFS('Seguimiento Marzo 2026'!$C$12:$C$262,'estado terrenos '!A11,'Seguimiento Marzo 2026'!$H$12:$H$262,$Z$5)+COUNTIFS('Seguimiento Marzo 2026'!$C$12:$C$262,'estado terrenos '!A11,'Seguimiento Marzo 2026'!$H$12:$H$262,$AA$5)+COUNTIFS('Seguimiento Marzo 2026'!$C$12:$C$262,'estado terrenos '!A11,'Seguimiento Marzo 2026'!$H$12:$H$262,$AB$5)+COUNTIFS('Seguimiento Marzo 2026'!$C$12:$C$262,'estado terrenos '!A11,'Seguimiento Marzo 2026'!$H$12:$H$262,$Z$6)+COUNTIFS('Seguimiento Marzo 2026'!$C$12:$C$262,'estado terrenos '!A11,'Seguimiento Marzo 2026'!$H$12:$H$262,$AA$4)+COUNTIFS('Seguimiento Marzo 2026'!$C$12:$C$262,'estado terrenos '!A11,'Seguimiento Marzo 2026'!$H$12:$H$262,$Y$4)</f>
        <v>2</v>
      </c>
      <c r="E11" s="178">
        <f>+COUNTIFS('Seguimiento Marzo 2026'!$C$12:$C$262,'estado terrenos '!A11,'Seguimiento Marzo 2026'!$H$12:$H$262,$AA$4)+COUNTIFS('Seguimiento Marzo 2026'!$C$12:$C$262,'estado terrenos '!A11,'Seguimiento Marzo 2026'!$H$12:$H$262,$Y$4)</f>
        <v>0</v>
      </c>
      <c r="F11" s="180">
        <f>+COUNTIFS('Seguimiento Marzo 2026'!$C$12:$C$262,'estado terrenos '!A11,'Seguimiento Marzo 2026'!$H$12:$H$262,$Z$5)+COUNTIFS('Seguimiento Marzo 2026'!$C$12:$C$262,'estado terrenos '!A11,'Seguimiento Marzo 2026'!$H$12:$H$262,$AA$5)+COUNTIFS('Seguimiento Marzo 2026'!$C$12:$C$262,'estado terrenos '!A11,'Seguimiento Marzo 2026'!$H$12:$H$262,$AB$5)+COUNTIFS('Seguimiento Marzo 2026'!$C$12:$C$262,'estado terrenos '!A11,'Seguimiento Marzo 2026'!$H$12:$H$262,$Z$6)</f>
        <v>2</v>
      </c>
      <c r="G11" s="179">
        <f>+COUNTIFS('Seguimiento Marzo 2026'!$C$12:$C$262,'estado terrenos '!A11,'Seguimiento Marzo 2026'!$H$12:$H$262,$AB$4)</f>
        <v>0</v>
      </c>
      <c r="H11" s="178">
        <f>+COUNTIFS('Seguimiento Marzo 2026'!$C$12:$C$262,'estado terrenos '!A11,'Seguimiento Marzo 2026'!$H$12:$H$262,'estado terrenos '!$AB$4,'Seguimiento Marzo 2026'!$I$12:$I$262,$AF$4)</f>
        <v>0</v>
      </c>
      <c r="I11" s="178">
        <f>+COUNTIFS('Seguimiento Marzo 2026'!$C$12:$C$262,'estado terrenos '!A11,'Seguimiento Marzo 2026'!$H$12:$H$262,'estado terrenos '!$AB$4,'Seguimiento Marzo 2026'!$I$12:$I$262,$AE$4)+COUNTIFS('Seguimiento Marzo 2026'!$C$12:$C$262,'estado terrenos '!A11,'Seguimiento Marzo 2026'!$H$12:$H$262,'estado terrenos '!$AB$4,'Seguimiento Marzo 2026'!$I$12:$I$262,$AD$5)</f>
        <v>0</v>
      </c>
      <c r="J11" s="180">
        <f>+COUNTIFS('Seguimiento Marzo 2026'!$C$12:$C$262,'estado terrenos '!A11,'Seguimiento Marzo 2026'!$H$12:$H$262,'estado terrenos '!$AB$4,'Seguimiento Marzo 2026'!$I$12:$I$262,$AD$4)+COUNTIFS('Seguimiento Marzo 2026'!$C$12:$C$262,'estado terrenos '!A11,'Seguimiento Marzo 2026'!$H$12:$H$262,'estado terrenos '!$AB$4,'Seguimiento Marzo 2026'!$I$12:$I$262,'estado terrenos '!$AE$5)+COUNTIFS('Seguimiento Marzo 2026'!$C$12:$C$262,'estado terrenos '!A11,'Seguimiento Marzo 2026'!$H$12:$H$262,'estado terrenos '!$AB$4,'Seguimiento Marzo 2026'!$I$12:$I$262,'estado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Marzo 2026'!$C$12:$C$256,'estado terrenos '!$A11,'Seguimiento Marzo 2026'!$Q$12:$Q$256,'estado terrenos '!$R$5,'Seguimiento Marzo 2026'!$Q$12:$Q$256,$R$4,'Seguimiento Marzo 2026'!$H$12:$H$256,'estado terrenos '!$Q$5)</f>
        <v>0</v>
      </c>
      <c r="S11" s="1">
        <f>+COUNTIFS('Seguimiento Marzo 2026'!$C$12:$C$262,'estado terrenos '!$A11,'Seguimiento Marzo 2026'!$Q$12:$Q$262,'estado terrenos '!S$5,'Seguimiento Marzo 2026'!$Q$12:$Q$262,S$4,'Seguimiento Marzo 2026'!$H$12:$H$262,'estado terrenos '!$Q$5)</f>
        <v>0</v>
      </c>
      <c r="T11" s="1">
        <f>+COUNTIFS('Seguimiento Marzo 2026'!$C$12:$C$262,'estado terrenos '!$A11,'Seguimiento Marzo 2026'!$Q$12:$Q$262,'estado terrenos '!T$5,'Seguimiento Marzo 2026'!$Q$12:$Q$262,T$4,'Seguimiento Marzo 2026'!$H$12:$H$262,'estado terrenos '!$Q$5)</f>
        <v>0</v>
      </c>
      <c r="U11" s="1">
        <f>+COUNTIFS('Seguimiento Marzo 2026'!$C$12:$C$262,'estado terrenos '!$A11,'Seguimiento Marzo 2026'!$Q$12:$Q$262,'estado terrenos '!U$5,'Seguimiento Marzo 2026'!$Q$12:$Q$262,U$4,'Seguimiento Marzo 2026'!$H$12:$H$262,'estado terrenos '!$Q$5)</f>
        <v>0</v>
      </c>
      <c r="AH11" s="4"/>
    </row>
    <row r="12" spans="1:36" ht="21.95" customHeight="1" x14ac:dyDescent="0.35">
      <c r="A12" s="121" t="s">
        <v>32</v>
      </c>
      <c r="B12" s="239">
        <f>+COUNTIF('Seguimiento Marzo 2026'!$C$12:$C$262,'estado terrenos '!A12)</f>
        <v>2</v>
      </c>
      <c r="C12" s="240">
        <f>+COUNTIFS('Seguimiento Marzo 2026'!$C$12:$C$262,'estado terrenos '!A12,'Seguimiento Marzo 2026'!$H$12:$H$262,$Z$4,'Seguimiento Marzo 2026'!$Q$12:$Q$262,$AA$6)</f>
        <v>1</v>
      </c>
      <c r="D12" s="179">
        <f>+COUNTIFS('Seguimiento Marzo 2026'!$C$12:$C$262,'estado terrenos '!A12,'Seguimiento Marzo 2026'!$H$12:$H$262,$Z$5)+COUNTIFS('Seguimiento Marzo 2026'!$C$12:$C$262,'estado terrenos '!A12,'Seguimiento Marzo 2026'!$H$12:$H$262,$AA$5)+COUNTIFS('Seguimiento Marzo 2026'!$C$12:$C$262,'estado terrenos '!A12,'Seguimiento Marzo 2026'!$H$12:$H$262,$AB$5)+COUNTIFS('Seguimiento Marzo 2026'!$C$12:$C$262,'estado terrenos '!A12,'Seguimiento Marzo 2026'!$H$12:$H$262,$Z$6)+COUNTIFS('Seguimiento Marzo 2026'!$C$12:$C$262,'estado terrenos '!A12,'Seguimiento Marzo 2026'!$H$12:$H$262,$AA$4)+COUNTIFS('Seguimiento Marzo 2026'!$C$12:$C$262,'estado terrenos '!A12,'Seguimiento Marzo 2026'!$H$12:$H$262,$Y$4)</f>
        <v>0</v>
      </c>
      <c r="E12" s="178">
        <f>+COUNTIFS('Seguimiento Marzo 2026'!$C$12:$C$262,'estado terrenos '!A12,'Seguimiento Marzo 2026'!$H$12:$H$262,$AA$4)+COUNTIFS('Seguimiento Marzo 2026'!$C$12:$C$262,'estado terrenos '!A12,'Seguimiento Marzo 2026'!$H$12:$H$262,$Y$4)</f>
        <v>0</v>
      </c>
      <c r="F12" s="180">
        <f>+COUNTIFS('Seguimiento Marzo 2026'!$C$12:$C$262,'estado terrenos '!A12,'Seguimiento Marzo 2026'!$H$12:$H$262,$Z$5)+COUNTIFS('Seguimiento Marzo 2026'!$C$12:$C$262,'estado terrenos '!A12,'Seguimiento Marzo 2026'!$H$12:$H$262,$AA$5)+COUNTIFS('Seguimiento Marzo 2026'!$C$12:$C$262,'estado terrenos '!A12,'Seguimiento Marzo 2026'!$H$12:$H$262,$AB$5)+COUNTIFS('Seguimiento Marzo 2026'!$C$12:$C$262,'estado terrenos '!A12,'Seguimiento Marzo 2026'!$H$12:$H$262,$Z$6)</f>
        <v>0</v>
      </c>
      <c r="G12" s="179">
        <f>+COUNTIFS('Seguimiento Marzo 2026'!$C$12:$C$262,'estado terrenos '!A12,'Seguimiento Marzo 2026'!$H$12:$H$262,$AB$4)</f>
        <v>1</v>
      </c>
      <c r="H12" s="178">
        <f>+COUNTIFS('Seguimiento Marzo 2026'!$C$12:$C$262,'estado terrenos '!A12,'Seguimiento Marzo 2026'!$H$12:$H$262,'estado terrenos '!$AB$4,'Seguimiento Marzo 2026'!$I$12:$I$262,$AF$4)</f>
        <v>0</v>
      </c>
      <c r="I12" s="178">
        <f>+COUNTIFS('Seguimiento Marzo 2026'!$C$12:$C$262,'estado terrenos '!A12,'Seguimiento Marzo 2026'!$H$12:$H$262,'estado terrenos '!$AB$4,'Seguimiento Marzo 2026'!$I$12:$I$262,$AE$4)+COUNTIFS('Seguimiento Marzo 2026'!$C$12:$C$262,'estado terrenos '!A12,'Seguimiento Marzo 2026'!$H$12:$H$262,'estado terrenos '!$AB$4,'Seguimiento Marzo 2026'!$I$12:$I$262,$AD$5)</f>
        <v>1</v>
      </c>
      <c r="J12" s="180">
        <f>+COUNTIFS('Seguimiento Marzo 2026'!$C$12:$C$262,'estado terrenos '!A12,'Seguimiento Marzo 2026'!$H$12:$H$262,'estado terrenos '!$AB$4,'Seguimiento Marzo 2026'!$I$12:$I$262,$AD$4)+COUNTIFS('Seguimiento Marzo 2026'!$C$12:$C$262,'estado terrenos '!A12,'Seguimiento Marzo 2026'!$H$12:$H$262,'estado terrenos '!$AB$4,'Seguimiento Marzo 2026'!$I$12:$I$262,'estado terrenos '!$AE$5)+COUNTIFS('Seguimiento Marzo 2026'!$C$12:$C$262,'estado terrenos '!A12,'Seguimiento Marzo 2026'!$H$12:$H$262,'estado terrenos '!$AB$4,'Seguimiento Marzo 2026'!$I$12:$I$262,'estado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Marzo 2026'!$C$12:$C$256,'estado terrenos '!$A12,'Seguimiento Marzo 2026'!$Q$12:$Q$256,'estado terrenos '!$R$5,'Seguimiento Marzo 2026'!$Q$12:$Q$256,$R$4,'Seguimiento Marzo 2026'!$H$12:$H$256,'estado terrenos '!$Q$5)</f>
        <v>0</v>
      </c>
      <c r="S12" s="1">
        <f>+COUNTIFS('Seguimiento Marzo 2026'!$C$12:$C$262,'estado terrenos '!$A12,'Seguimiento Marzo 2026'!$Q$12:$Q$262,'estado terrenos '!S$5,'Seguimiento Marzo 2026'!$Q$12:$Q$262,S$4,'Seguimiento Marzo 2026'!$H$12:$H$262,'estado terrenos '!$Q$5)</f>
        <v>0</v>
      </c>
      <c r="T12" s="1">
        <f>+COUNTIFS('Seguimiento Marzo 2026'!$C$12:$C$262,'estado terrenos '!$A12,'Seguimiento Marzo 2026'!$Q$12:$Q$262,'estado terrenos '!T$5,'Seguimiento Marzo 2026'!$Q$12:$Q$262,T$4,'Seguimiento Marzo 2026'!$H$12:$H$262,'estado terrenos '!$Q$5)</f>
        <v>0</v>
      </c>
      <c r="U12" s="1">
        <f>+COUNTIFS('Seguimiento Marzo 2026'!$C$12:$C$262,'estado terrenos '!$A12,'Seguimiento Marzo 2026'!$Q$12:$Q$262,'estado terrenos '!U$5,'Seguimiento Marzo 2026'!$Q$12:$Q$262,U$4,'Seguimiento Marzo 2026'!$H$12:$H$262,'estado terrenos '!$Q$5)</f>
        <v>0</v>
      </c>
      <c r="AH12" s="4"/>
    </row>
    <row r="13" spans="1:36" ht="21.95" customHeight="1" x14ac:dyDescent="0.35">
      <c r="A13" s="121" t="s">
        <v>66</v>
      </c>
      <c r="B13" s="239">
        <f>+COUNTIF('Seguimiento Marzo 2026'!$C$12:$C$262,'estado terrenos '!A13)</f>
        <v>2</v>
      </c>
      <c r="C13" s="240">
        <f>+COUNTIFS('Seguimiento Marzo 2026'!$C$12:$C$262,'estado terrenos '!A13,'Seguimiento Marzo 2026'!$H$12:$H$262,$Z$4,'Seguimiento Marzo 2026'!$Q$12:$Q$262,$AA$6)</f>
        <v>1</v>
      </c>
      <c r="D13" s="179">
        <f>+COUNTIFS('Seguimiento Marzo 2026'!$C$12:$C$262,'estado terrenos '!A13,'Seguimiento Marzo 2026'!$H$12:$H$262,$Z$5)+COUNTIFS('Seguimiento Marzo 2026'!$C$12:$C$262,'estado terrenos '!A13,'Seguimiento Marzo 2026'!$H$12:$H$262,$AA$5)+COUNTIFS('Seguimiento Marzo 2026'!$C$12:$C$262,'estado terrenos '!A13,'Seguimiento Marzo 2026'!$H$12:$H$262,$AB$5)+COUNTIFS('Seguimiento Marzo 2026'!$C$12:$C$262,'estado terrenos '!A13,'Seguimiento Marzo 2026'!$H$12:$H$262,$Z$6)+COUNTIFS('Seguimiento Marzo 2026'!$C$12:$C$262,'estado terrenos '!A13,'Seguimiento Marzo 2026'!$H$12:$H$262,$AA$4)+COUNTIFS('Seguimiento Marzo 2026'!$C$12:$C$262,'estado terrenos '!A13,'Seguimiento Marzo 2026'!$H$12:$H$262,$Y$4)</f>
        <v>1</v>
      </c>
      <c r="E13" s="178">
        <f>+COUNTIFS('Seguimiento Marzo 2026'!$C$12:$C$262,'estado terrenos '!A13,'Seguimiento Marzo 2026'!$H$12:$H$262,$AA$4)+COUNTIFS('Seguimiento Marzo 2026'!$C$12:$C$262,'estado terrenos '!A13,'Seguimiento Marzo 2026'!$H$12:$H$262,$Y$4)</f>
        <v>0</v>
      </c>
      <c r="F13" s="180">
        <f>+COUNTIFS('Seguimiento Marzo 2026'!$C$12:$C$262,'estado terrenos '!A13,'Seguimiento Marzo 2026'!$H$12:$H$262,$Z$5)+COUNTIFS('Seguimiento Marzo 2026'!$C$12:$C$262,'estado terrenos '!A13,'Seguimiento Marzo 2026'!$H$12:$H$262,$AA$5)+COUNTIFS('Seguimiento Marzo 2026'!$C$12:$C$262,'estado terrenos '!A13,'Seguimiento Marzo 2026'!$H$12:$H$262,$AB$5)+COUNTIFS('Seguimiento Marzo 2026'!$C$12:$C$262,'estado terrenos '!A13,'Seguimiento Marzo 2026'!$H$12:$H$262,$Z$6)</f>
        <v>1</v>
      </c>
      <c r="G13" s="179">
        <f>+COUNTIFS('Seguimiento Marzo 2026'!$C$12:$C$262,'estado terrenos '!A13,'Seguimiento Marzo 2026'!$H$12:$H$262,$AB$4)</f>
        <v>0</v>
      </c>
      <c r="H13" s="178">
        <f>+COUNTIFS('Seguimiento Marzo 2026'!$C$12:$C$262,'estado terrenos '!A13,'Seguimiento Marzo 2026'!$H$12:$H$262,'estado terrenos '!$AB$4,'Seguimiento Marzo 2026'!$I$12:$I$262,$AF$4)</f>
        <v>0</v>
      </c>
      <c r="I13" s="178">
        <f>+COUNTIFS('Seguimiento Marzo 2026'!$C$12:$C$262,'estado terrenos '!A13,'Seguimiento Marzo 2026'!$H$12:$H$262,'estado terrenos '!$AB$4,'Seguimiento Marzo 2026'!$I$12:$I$262,$AE$4)+COUNTIFS('Seguimiento Marzo 2026'!$C$12:$C$262,'estado terrenos '!A13,'Seguimiento Marzo 2026'!$H$12:$H$262,'estado terrenos '!$AB$4,'Seguimiento Marzo 2026'!$I$12:$I$262,$AD$5)</f>
        <v>0</v>
      </c>
      <c r="J13" s="180">
        <f>+COUNTIFS('Seguimiento Marzo 2026'!$C$12:$C$262,'estado terrenos '!A13,'Seguimiento Marzo 2026'!$H$12:$H$262,'estado terrenos '!$AB$4,'Seguimiento Marzo 2026'!$I$12:$I$262,$AD$4)+COUNTIFS('Seguimiento Marzo 2026'!$C$12:$C$262,'estado terrenos '!A13,'Seguimiento Marzo 2026'!$H$12:$H$262,'estado terrenos '!$AB$4,'Seguimiento Marzo 2026'!$I$12:$I$262,'estado terrenos '!$AE$5)+COUNTIFS('Seguimiento Marzo 2026'!$C$12:$C$262,'estado terrenos '!A13,'Seguimiento Marzo 2026'!$H$12:$H$262,'estado terrenos '!$AB$4,'Seguimiento Marzo 2026'!$I$12:$I$262,'estado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Marzo 2026'!$C$12:$C$256,'estado terrenos '!$A13,'Seguimiento Marzo 2026'!$Q$12:$Q$256,'estado terrenos '!$R$5,'Seguimiento Marzo 2026'!$Q$12:$Q$256,$R$4,'Seguimiento Marzo 2026'!$H$12:$H$256,'estado terrenos '!$Q$5)</f>
        <v>0</v>
      </c>
      <c r="S13" s="1">
        <f>+COUNTIFS('Seguimiento Marzo 2026'!$C$12:$C$262,'estado terrenos '!$A13,'Seguimiento Marzo 2026'!$Q$12:$Q$262,'estado terrenos '!S$5,'Seguimiento Marzo 2026'!$Q$12:$Q$262,S$4,'Seguimiento Marzo 2026'!$H$12:$H$262,'estado terrenos '!$Q$5)</f>
        <v>0</v>
      </c>
      <c r="T13" s="1">
        <f>+COUNTIFS('Seguimiento Marzo 2026'!$C$12:$C$262,'estado terrenos '!$A13,'Seguimiento Marzo 2026'!$Q$12:$Q$262,'estado terrenos '!T$5,'Seguimiento Marzo 2026'!$Q$12:$Q$262,T$4,'Seguimiento Marzo 2026'!$H$12:$H$262,'estado terrenos '!$Q$5)</f>
        <v>0</v>
      </c>
      <c r="U13" s="1">
        <f>+COUNTIFS('Seguimiento Marzo 2026'!$C$12:$C$262,'estado terrenos '!$A13,'Seguimiento Marzo 2026'!$Q$12:$Q$262,'estado terrenos '!U$5,'Seguimiento Marzo 2026'!$Q$12:$Q$262,U$4,'Seguimiento Marzo 2026'!$H$12:$H$262,'estado terrenos '!$Q$5)</f>
        <v>0</v>
      </c>
      <c r="AH13" s="4"/>
    </row>
    <row r="14" spans="1:36" ht="21.95" customHeight="1" x14ac:dyDescent="0.35">
      <c r="A14" s="121" t="s">
        <v>34</v>
      </c>
      <c r="B14" s="239">
        <f>+COUNTIF('Seguimiento Marzo 2026'!$C$12:$C$262,'estado terrenos '!A14)</f>
        <v>6</v>
      </c>
      <c r="C14" s="240">
        <f>+COUNTIFS('Seguimiento Marzo 2026'!$C$12:$C$262,'estado terrenos '!A14,'Seguimiento Marzo 2026'!$H$12:$H$262,$Z$4,'Seguimiento Marzo 2026'!$Q$12:$Q$262,$AA$6)</f>
        <v>3</v>
      </c>
      <c r="D14" s="179">
        <f>+COUNTIFS('Seguimiento Marzo 2026'!$C$12:$C$262,'estado terrenos '!A14,'Seguimiento Marzo 2026'!$H$12:$H$262,$Z$5)+COUNTIFS('Seguimiento Marzo 2026'!$C$12:$C$262,'estado terrenos '!A14,'Seguimiento Marzo 2026'!$H$12:$H$262,$AA$5)+COUNTIFS('Seguimiento Marzo 2026'!$C$12:$C$262,'estado terrenos '!A14,'Seguimiento Marzo 2026'!$H$12:$H$262,$AB$5)+COUNTIFS('Seguimiento Marzo 2026'!$C$12:$C$262,'estado terrenos '!A14,'Seguimiento Marzo 2026'!$H$12:$H$262,$Z$6)+COUNTIFS('Seguimiento Marzo 2026'!$C$12:$C$262,'estado terrenos '!A14,'Seguimiento Marzo 2026'!$H$12:$H$262,$AA$4)+COUNTIFS('Seguimiento Marzo 2026'!$C$12:$C$262,'estado terrenos '!A14,'Seguimiento Marzo 2026'!$H$12:$H$262,$Y$4)</f>
        <v>2</v>
      </c>
      <c r="E14" s="178">
        <f>+COUNTIFS('Seguimiento Marzo 2026'!$C$12:$C$262,'estado terrenos '!A14,'Seguimiento Marzo 2026'!$H$12:$H$262,$AA$4)+COUNTIFS('Seguimiento Marzo 2026'!$C$12:$C$262,'estado terrenos '!A14,'Seguimiento Marzo 2026'!$H$12:$H$262,$Y$4)</f>
        <v>1</v>
      </c>
      <c r="F14" s="180">
        <f>+COUNTIFS('Seguimiento Marzo 2026'!$C$12:$C$262,'estado terrenos '!A14,'Seguimiento Marzo 2026'!$H$12:$H$262,$Z$5)+COUNTIFS('Seguimiento Marzo 2026'!$C$12:$C$262,'estado terrenos '!A14,'Seguimiento Marzo 2026'!$H$12:$H$262,$AA$5)+COUNTIFS('Seguimiento Marzo 2026'!$C$12:$C$262,'estado terrenos '!A14,'Seguimiento Marzo 2026'!$H$12:$H$262,$AB$5)+COUNTIFS('Seguimiento Marzo 2026'!$C$12:$C$262,'estado terrenos '!A14,'Seguimiento Marzo 2026'!$H$12:$H$262,$Z$6)</f>
        <v>1</v>
      </c>
      <c r="G14" s="179">
        <f>+COUNTIFS('Seguimiento Marzo 2026'!$C$12:$C$262,'estado terrenos '!A14,'Seguimiento Marzo 2026'!$H$12:$H$262,$AB$4)</f>
        <v>1</v>
      </c>
      <c r="H14" s="178">
        <f>+COUNTIFS('Seguimiento Marzo 2026'!$C$12:$C$262,'estado terrenos '!A14,'Seguimiento Marzo 2026'!$H$12:$H$262,'estado terrenos '!$AB$4,'Seguimiento Marzo 2026'!$I$12:$I$262,$AF$4)</f>
        <v>0</v>
      </c>
      <c r="I14" s="178">
        <f>+COUNTIFS('Seguimiento Marzo 2026'!$C$12:$C$262,'estado terrenos '!A14,'Seguimiento Marzo 2026'!$H$12:$H$262,'estado terrenos '!$AB$4,'Seguimiento Marzo 2026'!$I$12:$I$262,$AE$4)+COUNTIFS('Seguimiento Marzo 2026'!$C$12:$C$262,'estado terrenos '!A14,'Seguimiento Marzo 2026'!$H$12:$H$262,'estado terrenos '!$AB$4,'Seguimiento Marzo 2026'!$I$12:$I$262,$AD$5)</f>
        <v>1</v>
      </c>
      <c r="J14" s="180">
        <f>+COUNTIFS('Seguimiento Marzo 2026'!$C$12:$C$262,'estado terrenos '!A14,'Seguimiento Marzo 2026'!$H$12:$H$262,'estado terrenos '!$AB$4,'Seguimiento Marzo 2026'!$I$12:$I$262,$AD$4)+COUNTIFS('Seguimiento Marzo 2026'!$C$12:$C$262,'estado terrenos '!A14,'Seguimiento Marzo 2026'!$H$12:$H$262,'estado terrenos '!$AB$4,'Seguimiento Marzo 2026'!$I$12:$I$262,'estado terrenos '!$AE$5)+COUNTIFS('Seguimiento Marzo 2026'!$C$12:$C$262,'estado terrenos '!A14,'Seguimiento Marzo 2026'!$H$12:$H$262,'estado terrenos '!$AB$4,'Seguimiento Marzo 2026'!$I$12:$I$262,'estado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Marzo 2026'!$C$12:$C$256,'estado terrenos '!$A14,'Seguimiento Marzo 2026'!$Q$12:$Q$256,'estado terrenos '!$R$5,'Seguimiento Marzo 2026'!$Q$12:$Q$256,$R$4,'Seguimiento Marzo 2026'!$H$12:$H$256,'estado terrenos '!$Q$5)</f>
        <v>0</v>
      </c>
      <c r="S14" s="1">
        <f>+COUNTIFS('Seguimiento Marzo 2026'!$C$12:$C$262,'estado terrenos '!$A14,'Seguimiento Marzo 2026'!$Q$12:$Q$262,'estado terrenos '!S$5,'Seguimiento Marzo 2026'!$Q$12:$Q$262,S$4,'Seguimiento Marzo 2026'!$H$12:$H$262,'estado terrenos '!$Q$5)</f>
        <v>0</v>
      </c>
      <c r="T14" s="1">
        <f>+COUNTIFS('Seguimiento Marzo 2026'!$C$12:$C$262,'estado terrenos '!$A14,'Seguimiento Marzo 2026'!$Q$12:$Q$262,'estado terrenos '!T$5,'Seguimiento Marzo 2026'!$Q$12:$Q$262,T$4,'Seguimiento Marzo 2026'!$H$12:$H$262,'estado terrenos '!$Q$5)</f>
        <v>0</v>
      </c>
      <c r="U14" s="1">
        <f>+COUNTIFS('Seguimiento Marzo 2026'!$C$12:$C$262,'estado terrenos '!$A14,'Seguimiento Marzo 2026'!$Q$12:$Q$262,'estado terrenos '!U$5,'Seguimiento Marzo 2026'!$Q$12:$Q$262,U$4,'Seguimiento Marzo 2026'!$H$12:$H$262,'estado terrenos '!$Q$5)</f>
        <v>0</v>
      </c>
      <c r="AH14" s="4"/>
    </row>
    <row r="15" spans="1:36" ht="21.95" customHeight="1" x14ac:dyDescent="0.35">
      <c r="A15" s="121" t="s">
        <v>35</v>
      </c>
      <c r="B15" s="239">
        <f>+COUNTIF('Seguimiento Marzo 2026'!$C$12:$C$262,'estado terrenos '!A15)</f>
        <v>3</v>
      </c>
      <c r="C15" s="240">
        <f>+COUNTIFS('Seguimiento Marzo 2026'!$C$12:$C$262,'estado terrenos '!A15,'Seguimiento Marzo 2026'!$H$12:$H$262,$Z$4,'Seguimiento Marzo 2026'!$Q$12:$Q$262,$AA$6)</f>
        <v>0</v>
      </c>
      <c r="D15" s="179">
        <f>+COUNTIFS('Seguimiento Marzo 2026'!$C$12:$C$262,'estado terrenos '!A15,'Seguimiento Marzo 2026'!$H$12:$H$262,$Z$5)+COUNTIFS('Seguimiento Marzo 2026'!$C$12:$C$262,'estado terrenos '!A15,'Seguimiento Marzo 2026'!$H$12:$H$262,$AA$5)+COUNTIFS('Seguimiento Marzo 2026'!$C$12:$C$262,'estado terrenos '!A15,'Seguimiento Marzo 2026'!$H$12:$H$262,$AB$5)+COUNTIFS('Seguimiento Marzo 2026'!$C$12:$C$262,'estado terrenos '!A15,'Seguimiento Marzo 2026'!$H$12:$H$262,$Z$6)+COUNTIFS('Seguimiento Marzo 2026'!$C$12:$C$262,'estado terrenos '!A15,'Seguimiento Marzo 2026'!$H$12:$H$262,$AA$4)+COUNTIFS('Seguimiento Marzo 2026'!$C$12:$C$262,'estado terrenos '!A15,'Seguimiento Marzo 2026'!$H$12:$H$262,$Y$4)</f>
        <v>3</v>
      </c>
      <c r="E15" s="178">
        <f>+COUNTIFS('Seguimiento Marzo 2026'!$C$12:$C$262,'estado terrenos '!A15,'Seguimiento Marzo 2026'!$H$12:$H$262,$AA$4)+COUNTIFS('Seguimiento Marzo 2026'!$C$12:$C$262,'estado terrenos '!A15,'Seguimiento Marzo 2026'!$H$12:$H$262,$Y$4)</f>
        <v>1</v>
      </c>
      <c r="F15" s="180">
        <f>+COUNTIFS('Seguimiento Marzo 2026'!$C$12:$C$262,'estado terrenos '!A15,'Seguimiento Marzo 2026'!$H$12:$H$262,$Z$5)+COUNTIFS('Seguimiento Marzo 2026'!$C$12:$C$262,'estado terrenos '!A15,'Seguimiento Marzo 2026'!$H$12:$H$262,$AA$5)+COUNTIFS('Seguimiento Marzo 2026'!$C$12:$C$262,'estado terrenos '!A15,'Seguimiento Marzo 2026'!$H$12:$H$262,$AB$5)+COUNTIFS('Seguimiento Marzo 2026'!$C$12:$C$262,'estado terrenos '!A15,'Seguimiento Marzo 2026'!$H$12:$H$262,$Z$6)</f>
        <v>2</v>
      </c>
      <c r="G15" s="179">
        <f>+COUNTIFS('Seguimiento Marzo 2026'!$C$12:$C$262,'estado terrenos '!A15,'Seguimiento Marzo 2026'!$H$12:$H$262,$AB$4)</f>
        <v>0</v>
      </c>
      <c r="H15" s="178">
        <f>+COUNTIFS('Seguimiento Marzo 2026'!$C$12:$C$262,'estado terrenos '!A15,'Seguimiento Marzo 2026'!$H$12:$H$262,'estado terrenos '!$AB$4,'Seguimiento Marzo 2026'!$I$12:$I$262,$AF$4)</f>
        <v>0</v>
      </c>
      <c r="I15" s="178">
        <f>+COUNTIFS('Seguimiento Marzo 2026'!$C$12:$C$262,'estado terrenos '!A15,'Seguimiento Marzo 2026'!$H$12:$H$262,'estado terrenos '!$AB$4,'Seguimiento Marzo 2026'!$I$12:$I$262,$AE$4)+COUNTIFS('Seguimiento Marzo 2026'!$C$12:$C$262,'estado terrenos '!A15,'Seguimiento Marzo 2026'!$H$12:$H$262,'estado terrenos '!$AB$4,'Seguimiento Marzo 2026'!$I$12:$I$262,$AD$5)</f>
        <v>0</v>
      </c>
      <c r="J15" s="180">
        <f>+COUNTIFS('Seguimiento Marzo 2026'!$C$12:$C$262,'estado terrenos '!A15,'Seguimiento Marzo 2026'!$H$12:$H$262,'estado terrenos '!$AB$4,'Seguimiento Marzo 2026'!$I$12:$I$262,$AD$4)+COUNTIFS('Seguimiento Marzo 2026'!$C$12:$C$262,'estado terrenos '!A15,'Seguimiento Marzo 2026'!$H$12:$H$262,'estado terrenos '!$AB$4,'Seguimiento Marzo 2026'!$I$12:$I$262,'estado terrenos '!$AE$5)+COUNTIFS('Seguimiento Marzo 2026'!$C$12:$C$262,'estado terrenos '!A15,'Seguimiento Marzo 2026'!$H$12:$H$262,'estado terrenos '!$AB$4,'Seguimiento Marzo 2026'!$I$12:$I$262,'estado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Marzo 2026'!$C$12:$C$256,'estado terrenos '!$A15,'Seguimiento Marzo 2026'!$Q$12:$Q$256,'estado terrenos '!$R$5,'Seguimiento Marzo 2026'!$Q$12:$Q$256,$R$4,'Seguimiento Marzo 2026'!$H$12:$H$256,'estado terrenos '!$Q$5)</f>
        <v>0</v>
      </c>
      <c r="S15" s="1">
        <f>+COUNTIFS('Seguimiento Marzo 2026'!$C$12:$C$262,'estado terrenos '!$A15,'Seguimiento Marzo 2026'!$Q$12:$Q$262,'estado terrenos '!S$5,'Seguimiento Marzo 2026'!$Q$12:$Q$262,S$4,'Seguimiento Marzo 2026'!$H$12:$H$262,'estado terrenos '!$Q$5)</f>
        <v>0</v>
      </c>
      <c r="T15" s="1">
        <f>+COUNTIFS('Seguimiento Marzo 2026'!$C$12:$C$262,'estado terrenos '!$A15,'Seguimiento Marzo 2026'!$Q$12:$Q$262,'estado terrenos '!T$5,'Seguimiento Marzo 2026'!$Q$12:$Q$262,T$4,'Seguimiento Marzo 2026'!$H$12:$H$262,'estado terrenos '!$Q$5)</f>
        <v>0</v>
      </c>
      <c r="U15" s="1">
        <f>+COUNTIFS('Seguimiento Marzo 2026'!$C$12:$C$262,'estado terrenos '!$A15,'Seguimiento Marzo 2026'!$Q$12:$Q$262,'estado terrenos '!U$5,'Seguimiento Marzo 2026'!$Q$12:$Q$262,U$4,'Seguimiento Marzo 2026'!$H$12:$H$262,'estado terrenos '!$Q$5)</f>
        <v>0</v>
      </c>
      <c r="Z15" s="4"/>
    </row>
    <row r="16" spans="1:36" ht="21.95" customHeight="1" x14ac:dyDescent="0.35">
      <c r="A16" s="121" t="s">
        <v>36</v>
      </c>
      <c r="B16" s="239">
        <f>+COUNTIF('Seguimiento Marzo 2026'!$C$12:$C$262,'estado terrenos '!A16)</f>
        <v>3</v>
      </c>
      <c r="C16" s="240">
        <f>+COUNTIFS('Seguimiento Marzo 2026'!$C$12:$C$262,'estado terrenos '!A16,'Seguimiento Marzo 2026'!$H$12:$H$262,$Z$4,'Seguimiento Marzo 2026'!$Q$12:$Q$262,$AA$6)</f>
        <v>1</v>
      </c>
      <c r="D16" s="179">
        <f>+COUNTIFS('Seguimiento Marzo 2026'!$C$12:$C$262,'estado terrenos '!A16,'Seguimiento Marzo 2026'!$H$12:$H$262,$Z$5)+COUNTIFS('Seguimiento Marzo 2026'!$C$12:$C$262,'estado terrenos '!A16,'Seguimiento Marzo 2026'!$H$12:$H$262,$AA$5)+COUNTIFS('Seguimiento Marzo 2026'!$C$12:$C$262,'estado terrenos '!A16,'Seguimiento Marzo 2026'!$H$12:$H$262,$AB$5)+COUNTIFS('Seguimiento Marzo 2026'!$C$12:$C$262,'estado terrenos '!A16,'Seguimiento Marzo 2026'!$H$12:$H$262,$Z$6)+COUNTIFS('Seguimiento Marzo 2026'!$C$12:$C$262,'estado terrenos '!A16,'Seguimiento Marzo 2026'!$H$12:$H$262,$AA$4)+COUNTIFS('Seguimiento Marzo 2026'!$C$12:$C$262,'estado terrenos '!A16,'Seguimiento Marzo 2026'!$H$12:$H$262,$Y$4)</f>
        <v>1</v>
      </c>
      <c r="E16" s="178">
        <f>+COUNTIFS('Seguimiento Marzo 2026'!$C$12:$C$262,'estado terrenos '!A16,'Seguimiento Marzo 2026'!$H$12:$H$262,$AA$4)+COUNTIFS('Seguimiento Marzo 2026'!$C$12:$C$262,'estado terrenos '!A16,'Seguimiento Marzo 2026'!$H$12:$H$262,$Y$4)</f>
        <v>0</v>
      </c>
      <c r="F16" s="180">
        <f>+COUNTIFS('Seguimiento Marzo 2026'!$C$12:$C$262,'estado terrenos '!A16,'Seguimiento Marzo 2026'!$H$12:$H$262,$Z$5)+COUNTIFS('Seguimiento Marzo 2026'!$C$12:$C$262,'estado terrenos '!A16,'Seguimiento Marzo 2026'!$H$12:$H$262,$AA$5)+COUNTIFS('Seguimiento Marzo 2026'!$C$12:$C$262,'estado terrenos '!A16,'Seguimiento Marzo 2026'!$H$12:$H$262,$AB$5)+COUNTIFS('Seguimiento Marzo 2026'!$C$12:$C$262,'estado terrenos '!A16,'Seguimiento Marzo 2026'!$H$12:$H$262,$Z$6)</f>
        <v>1</v>
      </c>
      <c r="G16" s="179">
        <f>+COUNTIFS('Seguimiento Marzo 2026'!$C$12:$C$262,'estado terrenos '!A16,'Seguimiento Marzo 2026'!$H$12:$H$262,$AB$4)</f>
        <v>1</v>
      </c>
      <c r="H16" s="178">
        <f>+COUNTIFS('Seguimiento Marzo 2026'!$C$12:$C$262,'estado terrenos '!A16,'Seguimiento Marzo 2026'!$H$12:$H$262,'estado terrenos '!$AB$4,'Seguimiento Marzo 2026'!$I$12:$I$262,$AF$4)</f>
        <v>0</v>
      </c>
      <c r="I16" s="178">
        <f>+COUNTIFS('Seguimiento Marzo 2026'!$C$12:$C$262,'estado terrenos '!A16,'Seguimiento Marzo 2026'!$H$12:$H$262,'estado terrenos '!$AB$4,'Seguimiento Marzo 2026'!$I$12:$I$262,$AE$4)+COUNTIFS('Seguimiento Marzo 2026'!$C$12:$C$262,'estado terrenos '!A16,'Seguimiento Marzo 2026'!$H$12:$H$262,'estado terrenos '!$AB$4,'Seguimiento Marzo 2026'!$I$12:$I$262,$AD$5)</f>
        <v>1</v>
      </c>
      <c r="J16" s="180">
        <f>+COUNTIFS('Seguimiento Marzo 2026'!$C$12:$C$262,'estado terrenos '!A16,'Seguimiento Marzo 2026'!$H$12:$H$262,'estado terrenos '!$AB$4,'Seguimiento Marzo 2026'!$I$12:$I$262,$AD$4)+COUNTIFS('Seguimiento Marzo 2026'!$C$12:$C$262,'estado terrenos '!A16,'Seguimiento Marzo 2026'!$H$12:$H$262,'estado terrenos '!$AB$4,'Seguimiento Marzo 2026'!$I$12:$I$262,'estado terrenos '!$AE$5)+COUNTIFS('Seguimiento Marzo 2026'!$C$12:$C$262,'estado terrenos '!A16,'Seguimiento Marzo 2026'!$H$12:$H$262,'estado terrenos '!$AB$4,'Seguimiento Marzo 2026'!$I$12:$I$262,'estado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Marzo 2026'!$C$12:$C$256,'estado terrenos '!$A16,'Seguimiento Marzo 2026'!$Q$12:$Q$256,'estado terrenos '!$R$5,'Seguimiento Marzo 2026'!$Q$12:$Q$256,$R$4,'Seguimiento Marzo 2026'!$H$12:$H$256,'estado terrenos '!$Q$5)</f>
        <v>0</v>
      </c>
      <c r="S16" s="1">
        <f>+COUNTIFS('Seguimiento Marzo 2026'!$C$12:$C$262,'estado terrenos '!$A16,'Seguimiento Marzo 2026'!$Q$12:$Q$262,'estado terrenos '!S$5,'Seguimiento Marzo 2026'!$Q$12:$Q$262,S$4,'Seguimiento Marzo 2026'!$H$12:$H$262,'estado terrenos '!$Q$5)</f>
        <v>0</v>
      </c>
      <c r="T16" s="1">
        <f>+COUNTIFS('Seguimiento Marzo 2026'!$C$12:$C$262,'estado terrenos '!$A16,'Seguimiento Marzo 2026'!$Q$12:$Q$262,'estado terrenos '!T$5,'Seguimiento Marzo 2026'!$Q$12:$Q$262,T$4,'Seguimiento Marzo 2026'!$H$12:$H$262,'estado terrenos '!$Q$5)</f>
        <v>0</v>
      </c>
      <c r="U16" s="1">
        <f>+COUNTIFS('Seguimiento Marzo 2026'!$C$12:$C$262,'estado terrenos '!$A16,'Seguimiento Marzo 2026'!$Q$12:$Q$262,'estado terrenos '!U$5,'Seguimiento Marzo 2026'!$Q$12:$Q$262,U$4,'Seguimiento Marzo 2026'!$H$12:$H$262,'estado terrenos '!$Q$5)</f>
        <v>0</v>
      </c>
    </row>
    <row r="17" spans="1:21" ht="21.95" customHeight="1" x14ac:dyDescent="0.35">
      <c r="A17" s="121" t="s">
        <v>37</v>
      </c>
      <c r="B17" s="239">
        <f>+COUNTIF('Seguimiento Marzo 2026'!$C$12:$C$262,'estado terrenos '!A17)</f>
        <v>4</v>
      </c>
      <c r="C17" s="240">
        <f>+COUNTIFS('Seguimiento Marzo 2026'!$C$12:$C$262,'estado terrenos '!A17,'Seguimiento Marzo 2026'!$H$12:$H$262,$Z$4,'Seguimiento Marzo 2026'!$Q$12:$Q$262,$AA$6)</f>
        <v>2</v>
      </c>
      <c r="D17" s="179">
        <f>+COUNTIFS('Seguimiento Marzo 2026'!$C$12:$C$262,'estado terrenos '!A17,'Seguimiento Marzo 2026'!$H$12:$H$262,$Z$5)+COUNTIFS('Seguimiento Marzo 2026'!$C$12:$C$262,'estado terrenos '!A17,'Seguimiento Marzo 2026'!$H$12:$H$262,$AA$5)+COUNTIFS('Seguimiento Marzo 2026'!$C$12:$C$262,'estado terrenos '!A17,'Seguimiento Marzo 2026'!$H$12:$H$262,$AB$5)+COUNTIFS('Seguimiento Marzo 2026'!$C$12:$C$262,'estado terrenos '!A17,'Seguimiento Marzo 2026'!$H$12:$H$262,$Z$6)+COUNTIFS('Seguimiento Marzo 2026'!$C$12:$C$262,'estado terrenos '!A17,'Seguimiento Marzo 2026'!$H$12:$H$262,$AA$4)+COUNTIFS('Seguimiento Marzo 2026'!$C$12:$C$262,'estado terrenos '!A17,'Seguimiento Marzo 2026'!$H$12:$H$262,$Y$4)</f>
        <v>2</v>
      </c>
      <c r="E17" s="178">
        <f>+COUNTIFS('Seguimiento Marzo 2026'!$C$12:$C$262,'estado terrenos '!A17,'Seguimiento Marzo 2026'!$H$12:$H$262,$AA$4)+COUNTIFS('Seguimiento Marzo 2026'!$C$12:$C$262,'estado terrenos '!A17,'Seguimiento Marzo 2026'!$H$12:$H$262,$Y$4)</f>
        <v>1</v>
      </c>
      <c r="F17" s="180">
        <f>+COUNTIFS('Seguimiento Marzo 2026'!$C$12:$C$262,'estado terrenos '!A17,'Seguimiento Marzo 2026'!$H$12:$H$262,$Z$5)+COUNTIFS('Seguimiento Marzo 2026'!$C$12:$C$262,'estado terrenos '!A17,'Seguimiento Marzo 2026'!$H$12:$H$262,$AA$5)+COUNTIFS('Seguimiento Marzo 2026'!$C$12:$C$262,'estado terrenos '!A17,'Seguimiento Marzo 2026'!$H$12:$H$262,$AB$5)+COUNTIFS('Seguimiento Marzo 2026'!$C$12:$C$262,'estado terrenos '!A17,'Seguimiento Marzo 2026'!$H$12:$H$262,$Z$6)</f>
        <v>1</v>
      </c>
      <c r="G17" s="179">
        <f>+COUNTIFS('Seguimiento Marzo 2026'!$C$12:$C$262,'estado terrenos '!A17,'Seguimiento Marzo 2026'!$H$12:$H$262,$AB$4)</f>
        <v>0</v>
      </c>
      <c r="H17" s="178">
        <f>+COUNTIFS('Seguimiento Marzo 2026'!$C$12:$C$262,'estado terrenos '!A17,'Seguimiento Marzo 2026'!$H$12:$H$262,'estado terrenos '!$AB$4,'Seguimiento Marzo 2026'!$I$12:$I$262,$AF$4)</f>
        <v>0</v>
      </c>
      <c r="I17" s="178">
        <f>+COUNTIFS('Seguimiento Marzo 2026'!$C$12:$C$262,'estado terrenos '!A17,'Seguimiento Marzo 2026'!$H$12:$H$262,'estado terrenos '!$AB$4,'Seguimiento Marzo 2026'!$I$12:$I$262,$AE$4)+COUNTIFS('Seguimiento Marzo 2026'!$C$12:$C$262,'estado terrenos '!A17,'Seguimiento Marzo 2026'!$H$12:$H$262,'estado terrenos '!$AB$4,'Seguimiento Marzo 2026'!$I$12:$I$262,$AD$5)</f>
        <v>0</v>
      </c>
      <c r="J17" s="180">
        <f>+COUNTIFS('Seguimiento Marzo 2026'!$C$12:$C$262,'estado terrenos '!A17,'Seguimiento Marzo 2026'!$H$12:$H$262,'estado terrenos '!$AB$4,'Seguimiento Marzo 2026'!$I$12:$I$262,$AD$4)+COUNTIFS('Seguimiento Marzo 2026'!$C$12:$C$262,'estado terrenos '!A17,'Seguimiento Marzo 2026'!$H$12:$H$262,'estado terrenos '!$AB$4,'Seguimiento Marzo 2026'!$I$12:$I$262,'estado terrenos '!$AE$5)+COUNTIFS('Seguimiento Marzo 2026'!$C$12:$C$262,'estado terrenos '!A17,'Seguimiento Marzo 2026'!$H$12:$H$262,'estado terrenos '!$AB$4,'Seguimiento Marzo 2026'!$I$12:$I$262,'estado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Marzo 2026'!$C$12:$C$256,'estado terrenos '!$A17,'Seguimiento Marzo 2026'!$Q$12:$Q$256,'estado terrenos '!$R$5,'Seguimiento Marzo 2026'!$Q$12:$Q$256,$R$4,'Seguimiento Marzo 2026'!$H$12:$H$256,'estado terrenos '!$Q$5)</f>
        <v>0</v>
      </c>
      <c r="S17" s="1">
        <f>+COUNTIFS('Seguimiento Marzo 2026'!$C$12:$C$262,'estado terrenos '!$A17,'Seguimiento Marzo 2026'!$Q$12:$Q$262,'estado terrenos '!S$5,'Seguimiento Marzo 2026'!$Q$12:$Q$262,S$4,'Seguimiento Marzo 2026'!$H$12:$H$262,'estado terrenos '!$Q$5)</f>
        <v>0</v>
      </c>
      <c r="T17" s="1">
        <f>+COUNTIFS('Seguimiento Marzo 2026'!$C$12:$C$262,'estado terrenos '!$A17,'Seguimiento Marzo 2026'!$Q$12:$Q$262,'estado terrenos '!T$5,'Seguimiento Marzo 2026'!$Q$12:$Q$262,T$4,'Seguimiento Marzo 2026'!$H$12:$H$262,'estado terrenos '!$Q$5)</f>
        <v>0</v>
      </c>
      <c r="U17" s="1">
        <f>+COUNTIFS('Seguimiento Marzo 2026'!$C$12:$C$262,'estado terrenos '!$A17,'Seguimiento Marzo 2026'!$Q$12:$Q$262,'estado terrenos '!U$5,'Seguimiento Marzo 2026'!$Q$12:$Q$262,U$4,'Seguimiento Marzo 2026'!$H$12:$H$262,'estado terrenos '!$Q$5)</f>
        <v>0</v>
      </c>
    </row>
    <row r="18" spans="1:21" ht="21.95" customHeight="1" x14ac:dyDescent="0.35">
      <c r="A18" s="121" t="s">
        <v>38</v>
      </c>
      <c r="B18" s="239">
        <f>+COUNTIF('Seguimiento Marzo 2026'!$C$12:$C$262,'estado terrenos '!A18)</f>
        <v>8</v>
      </c>
      <c r="C18" s="240">
        <f>+COUNTIFS('Seguimiento Marzo 2026'!$C$12:$C$262,'estado terrenos '!A18,'Seguimiento Marzo 2026'!$H$12:$H$262,$Z$4,'Seguimiento Marzo 2026'!$Q$12:$Q$262,$AA$6)</f>
        <v>5</v>
      </c>
      <c r="D18" s="179">
        <f>+COUNTIFS('Seguimiento Marzo 2026'!$C$12:$C$262,'estado terrenos '!A18,'Seguimiento Marzo 2026'!$H$12:$H$262,$Z$5)+COUNTIFS('Seguimiento Marzo 2026'!$C$12:$C$262,'estado terrenos '!A18,'Seguimiento Marzo 2026'!$H$12:$H$262,$AA$5)+COUNTIFS('Seguimiento Marzo 2026'!$C$12:$C$262,'estado terrenos '!A18,'Seguimiento Marzo 2026'!$H$12:$H$262,$AB$5)+COUNTIFS('Seguimiento Marzo 2026'!$C$12:$C$262,'estado terrenos '!A18,'Seguimiento Marzo 2026'!$H$12:$H$262,$Z$6)+COUNTIFS('Seguimiento Marzo 2026'!$C$12:$C$262,'estado terrenos '!A18,'Seguimiento Marzo 2026'!$H$12:$H$262,$AA$4)+COUNTIFS('Seguimiento Marzo 2026'!$C$12:$C$262,'estado terrenos '!A18,'Seguimiento Marzo 2026'!$H$12:$H$262,$Y$4)</f>
        <v>3</v>
      </c>
      <c r="E18" s="178">
        <f>+COUNTIFS('Seguimiento Marzo 2026'!$C$12:$C$262,'estado terrenos '!A18,'Seguimiento Marzo 2026'!$H$12:$H$262,$AA$4)+COUNTIFS('Seguimiento Marzo 2026'!$C$12:$C$262,'estado terrenos '!A18,'Seguimiento Marzo 2026'!$H$12:$H$262,$Y$4)</f>
        <v>0</v>
      </c>
      <c r="F18" s="180">
        <f>+COUNTIFS('Seguimiento Marzo 2026'!$C$12:$C$262,'estado terrenos '!A18,'Seguimiento Marzo 2026'!$H$12:$H$262,$Z$5)+COUNTIFS('Seguimiento Marzo 2026'!$C$12:$C$262,'estado terrenos '!A18,'Seguimiento Marzo 2026'!$H$12:$H$262,$AA$5)+COUNTIFS('Seguimiento Marzo 2026'!$C$12:$C$262,'estado terrenos '!A18,'Seguimiento Marzo 2026'!$H$12:$H$262,$AB$5)+COUNTIFS('Seguimiento Marzo 2026'!$C$12:$C$262,'estado terrenos '!A18,'Seguimiento Marzo 2026'!$H$12:$H$262,$Z$6)</f>
        <v>3</v>
      </c>
      <c r="G18" s="179">
        <f>+COUNTIFS('Seguimiento Marzo 2026'!$C$12:$C$262,'estado terrenos '!A18,'Seguimiento Marzo 2026'!$H$12:$H$262,$AB$4)</f>
        <v>0</v>
      </c>
      <c r="H18" s="178">
        <f>+COUNTIFS('Seguimiento Marzo 2026'!$C$12:$C$262,'estado terrenos '!A18,'Seguimiento Marzo 2026'!$H$12:$H$262,'estado terrenos '!$AB$4,'Seguimiento Marzo 2026'!$I$12:$I$262,$AF$4)</f>
        <v>0</v>
      </c>
      <c r="I18" s="178">
        <f>+COUNTIFS('Seguimiento Marzo 2026'!$C$12:$C$262,'estado terrenos '!A18,'Seguimiento Marzo 2026'!$H$12:$H$262,'estado terrenos '!$AB$4,'Seguimiento Marzo 2026'!$I$12:$I$262,$AE$4)+COUNTIFS('Seguimiento Marzo 2026'!$C$12:$C$262,'estado terrenos '!A18,'Seguimiento Marzo 2026'!$H$12:$H$262,'estado terrenos '!$AB$4,'Seguimiento Marzo 2026'!$I$12:$I$262,$AD$5)</f>
        <v>0</v>
      </c>
      <c r="J18" s="180">
        <f>+COUNTIFS('Seguimiento Marzo 2026'!$C$12:$C$262,'estado terrenos '!A18,'Seguimiento Marzo 2026'!$H$12:$H$262,'estado terrenos '!$AB$4,'Seguimiento Marzo 2026'!$I$12:$I$262,$AD$4)+COUNTIFS('Seguimiento Marzo 2026'!$C$12:$C$262,'estado terrenos '!A18,'Seguimiento Marzo 2026'!$H$12:$H$262,'estado terrenos '!$AB$4,'Seguimiento Marzo 2026'!$I$12:$I$262,'estado terrenos '!$AE$5)+COUNTIFS('Seguimiento Marzo 2026'!$C$12:$C$262,'estado terrenos '!A18,'Seguimiento Marzo 2026'!$H$12:$H$262,'estado terrenos '!$AB$4,'Seguimiento Marzo 2026'!$I$12:$I$262,'estado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Marzo 2026'!$C$12:$C$256,'estado terrenos '!$A18,'Seguimiento Marzo 2026'!$Q$12:$Q$256,'estado terrenos '!$R$5,'Seguimiento Marzo 2026'!$Q$12:$Q$256,$R$4,'Seguimiento Marzo 2026'!$H$12:$H$256,'estado terrenos '!$Q$5)</f>
        <v>0</v>
      </c>
      <c r="S18" s="1">
        <f>+COUNTIFS('Seguimiento Marzo 2026'!$C$12:$C$262,'estado terrenos '!$A18,'Seguimiento Marzo 2026'!$Q$12:$Q$262,'estado terrenos '!S$5,'Seguimiento Marzo 2026'!$Q$12:$Q$262,S$4,'Seguimiento Marzo 2026'!$H$12:$H$262,'estado terrenos '!$Q$5)</f>
        <v>0</v>
      </c>
      <c r="T18" s="1">
        <f>+COUNTIFS('Seguimiento Marzo 2026'!$C$12:$C$262,'estado terrenos '!$A18,'Seguimiento Marzo 2026'!$Q$12:$Q$262,'estado terrenos '!T$5,'Seguimiento Marzo 2026'!$Q$12:$Q$262,T$4,'Seguimiento Marzo 2026'!$H$12:$H$262,'estado terrenos '!$Q$5)</f>
        <v>0</v>
      </c>
      <c r="U18" s="1">
        <f>+COUNTIFS('Seguimiento Marzo 2026'!$C$12:$C$262,'estado terrenos '!$A18,'Seguimiento Marzo 2026'!$Q$12:$Q$262,'estado terrenos '!U$5,'Seguimiento Marzo 2026'!$Q$12:$Q$262,U$4,'Seguimiento Marzo 2026'!$H$12:$H$262,'estado terrenos '!$Q$5)</f>
        <v>0</v>
      </c>
    </row>
    <row r="19" spans="1:21" ht="21.95" customHeight="1" x14ac:dyDescent="0.35">
      <c r="A19" s="121" t="s">
        <v>39</v>
      </c>
      <c r="B19" s="239">
        <f>+COUNTIF('Seguimiento Marzo 2026'!$C$12:$C$262,'estado terrenos '!A19)</f>
        <v>7</v>
      </c>
      <c r="C19" s="240">
        <f>+COUNTIFS('Seguimiento Marzo 2026'!$C$12:$C$262,'estado terrenos '!A19,'Seguimiento Marzo 2026'!$H$12:$H$262,$Z$4,'Seguimiento Marzo 2026'!$Q$12:$Q$262,$AA$6)</f>
        <v>4</v>
      </c>
      <c r="D19" s="179">
        <f>+COUNTIFS('Seguimiento Marzo 2026'!$C$12:$C$262,'estado terrenos '!A19,'Seguimiento Marzo 2026'!$H$12:$H$262,$Z$5)+COUNTIFS('Seguimiento Marzo 2026'!$C$12:$C$262,'estado terrenos '!A19,'Seguimiento Marzo 2026'!$H$12:$H$262,$AA$5)+COUNTIFS('Seguimiento Marzo 2026'!$C$12:$C$262,'estado terrenos '!A19,'Seguimiento Marzo 2026'!$H$12:$H$262,$AB$5)+COUNTIFS('Seguimiento Marzo 2026'!$C$12:$C$262,'estado terrenos '!A19,'Seguimiento Marzo 2026'!$H$12:$H$262,$Z$6)+COUNTIFS('Seguimiento Marzo 2026'!$C$12:$C$262,'estado terrenos '!A19,'Seguimiento Marzo 2026'!$H$12:$H$262,$AA$4)+COUNTIFS('Seguimiento Marzo 2026'!$C$12:$C$262,'estado terrenos '!A19,'Seguimiento Marzo 2026'!$H$12:$H$262,$Y$4)</f>
        <v>3</v>
      </c>
      <c r="E19" s="178">
        <f>+COUNTIFS('Seguimiento Marzo 2026'!$C$12:$C$262,'estado terrenos '!A19,'Seguimiento Marzo 2026'!$H$12:$H$262,$AA$4)+COUNTIFS('Seguimiento Marzo 2026'!$C$12:$C$262,'estado terrenos '!A19,'Seguimiento Marzo 2026'!$H$12:$H$262,$Y$4)</f>
        <v>0</v>
      </c>
      <c r="F19" s="180">
        <f>+COUNTIFS('Seguimiento Marzo 2026'!$C$12:$C$262,'estado terrenos '!A19,'Seguimiento Marzo 2026'!$H$12:$H$262,$Z$5)+COUNTIFS('Seguimiento Marzo 2026'!$C$12:$C$262,'estado terrenos '!A19,'Seguimiento Marzo 2026'!$H$12:$H$262,$AA$5)+COUNTIFS('Seguimiento Marzo 2026'!$C$12:$C$262,'estado terrenos '!A19,'Seguimiento Marzo 2026'!$H$12:$H$262,$AB$5)+COUNTIFS('Seguimiento Marzo 2026'!$C$12:$C$262,'estado terrenos '!A19,'Seguimiento Marzo 2026'!$H$12:$H$262,$Z$6)</f>
        <v>3</v>
      </c>
      <c r="G19" s="179">
        <f>+COUNTIFS('Seguimiento Marzo 2026'!$C$12:$C$262,'estado terrenos '!A19,'Seguimiento Marzo 2026'!$H$12:$H$262,$AB$4)</f>
        <v>0</v>
      </c>
      <c r="H19" s="178">
        <f>+COUNTIFS('Seguimiento Marzo 2026'!$C$12:$C$262,'estado terrenos '!A19,'Seguimiento Marzo 2026'!$H$12:$H$262,'estado terrenos '!$AB$4,'Seguimiento Marzo 2026'!$I$12:$I$262,$AF$4)</f>
        <v>0</v>
      </c>
      <c r="I19" s="178">
        <f>+COUNTIFS('Seguimiento Marzo 2026'!$C$12:$C$262,'estado terrenos '!A19,'Seguimiento Marzo 2026'!$H$12:$H$262,'estado terrenos '!$AB$4,'Seguimiento Marzo 2026'!$I$12:$I$262,$AE$4)+COUNTIFS('Seguimiento Marzo 2026'!$C$12:$C$262,'estado terrenos '!A19,'Seguimiento Marzo 2026'!$H$12:$H$262,'estado terrenos '!$AB$4,'Seguimiento Marzo 2026'!$I$12:$I$262,$AD$5)</f>
        <v>0</v>
      </c>
      <c r="J19" s="180">
        <f>+COUNTIFS('Seguimiento Marzo 2026'!$C$12:$C$262,'estado terrenos '!A19,'Seguimiento Marzo 2026'!$H$12:$H$262,'estado terrenos '!$AB$4,'Seguimiento Marzo 2026'!$I$12:$I$262,$AD$4)+COUNTIFS('Seguimiento Marzo 2026'!$C$12:$C$262,'estado terrenos '!A19,'Seguimiento Marzo 2026'!$H$12:$H$262,'estado terrenos '!$AB$4,'Seguimiento Marzo 2026'!$I$12:$I$262,'estado terrenos '!$AE$5)+COUNTIFS('Seguimiento Marzo 2026'!$C$12:$C$262,'estado terrenos '!A19,'Seguimiento Marzo 2026'!$H$12:$H$262,'estado terrenos '!$AB$4,'Seguimiento Marzo 2026'!$I$12:$I$262,'estado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Marzo 2026'!$C$12:$C$256,'estado terrenos '!$A19,'Seguimiento Marzo 2026'!$Q$12:$Q$256,'estado terrenos '!$R$5,'Seguimiento Marzo 2026'!$Q$12:$Q$256,$R$4,'Seguimiento Marzo 2026'!$H$12:$H$256,'estado terrenos '!$Q$5)</f>
        <v>0</v>
      </c>
      <c r="S19" s="1">
        <f>+COUNTIFS('Seguimiento Marzo 2026'!$C$12:$C$262,'estado terrenos '!$A19,'Seguimiento Marzo 2026'!$Q$12:$Q$262,'estado terrenos '!S$5,'Seguimiento Marzo 2026'!$Q$12:$Q$262,S$4,'Seguimiento Marzo 2026'!$H$12:$H$262,'estado terrenos '!$Q$5)</f>
        <v>0</v>
      </c>
      <c r="T19" s="1">
        <f>+COUNTIFS('Seguimiento Marzo 2026'!$C$12:$C$262,'estado terrenos '!$A19,'Seguimiento Marzo 2026'!$Q$12:$Q$262,'estado terrenos '!T$5,'Seguimiento Marzo 2026'!$Q$12:$Q$262,T$4,'Seguimiento Marzo 2026'!$H$12:$H$262,'estado terrenos '!$Q$5)</f>
        <v>0</v>
      </c>
      <c r="U19" s="1">
        <f>+COUNTIFS('Seguimiento Marzo 2026'!$C$12:$C$262,'estado terrenos '!$A19,'Seguimiento Marzo 2026'!$Q$12:$Q$262,'estado terrenos '!U$5,'Seguimiento Marzo 2026'!$Q$12:$Q$262,U$4,'Seguimiento Marzo 2026'!$H$12:$H$262,'estado terrenos '!$Q$5)</f>
        <v>0</v>
      </c>
    </row>
    <row r="20" spans="1:21" ht="21.95" customHeight="1" x14ac:dyDescent="0.35">
      <c r="A20" s="121" t="s">
        <v>40</v>
      </c>
      <c r="B20" s="239">
        <f>+COUNTIF('Seguimiento Marzo 2026'!$C$12:$C$262,'estado terrenos '!A20)</f>
        <v>9</v>
      </c>
      <c r="C20" s="240">
        <f>+COUNTIFS('Seguimiento Marzo 2026'!$C$12:$C$262,'estado terrenos '!A20,'Seguimiento Marzo 2026'!$H$12:$H$262,$Z$4,'Seguimiento Marzo 2026'!$Q$12:$Q$262,$AA$6)</f>
        <v>3</v>
      </c>
      <c r="D20" s="179">
        <f>+COUNTIFS('Seguimiento Marzo 2026'!$C$12:$C$262,'estado terrenos '!A20,'Seguimiento Marzo 2026'!$H$12:$H$262,$Z$5)+COUNTIFS('Seguimiento Marzo 2026'!$C$12:$C$262,'estado terrenos '!A20,'Seguimiento Marzo 2026'!$H$12:$H$262,$AA$5)+COUNTIFS('Seguimiento Marzo 2026'!$C$12:$C$262,'estado terrenos '!A20,'Seguimiento Marzo 2026'!$H$12:$H$262,$AB$5)+COUNTIFS('Seguimiento Marzo 2026'!$C$12:$C$262,'estado terrenos '!A20,'Seguimiento Marzo 2026'!$H$12:$H$262,$Z$6)+COUNTIFS('Seguimiento Marzo 2026'!$C$12:$C$262,'estado terrenos '!A20,'Seguimiento Marzo 2026'!$H$12:$H$262,$AA$4)+COUNTIFS('Seguimiento Marzo 2026'!$C$12:$C$262,'estado terrenos '!A20,'Seguimiento Marzo 2026'!$H$12:$H$262,$Y$4)</f>
        <v>4</v>
      </c>
      <c r="E20" s="178">
        <f>+COUNTIFS('Seguimiento Marzo 2026'!$C$12:$C$262,'estado terrenos '!A20,'Seguimiento Marzo 2026'!$H$12:$H$262,$AA$4)+COUNTIFS('Seguimiento Marzo 2026'!$C$12:$C$262,'estado terrenos '!A20,'Seguimiento Marzo 2026'!$H$12:$H$262,$Y$4)</f>
        <v>0</v>
      </c>
      <c r="F20" s="180">
        <f>+COUNTIFS('Seguimiento Marzo 2026'!$C$12:$C$262,'estado terrenos '!A20,'Seguimiento Marzo 2026'!$H$12:$H$262,$Z$5)+COUNTIFS('Seguimiento Marzo 2026'!$C$12:$C$262,'estado terrenos '!A20,'Seguimiento Marzo 2026'!$H$12:$H$262,$AA$5)+COUNTIFS('Seguimiento Marzo 2026'!$C$12:$C$262,'estado terrenos '!A20,'Seguimiento Marzo 2026'!$H$12:$H$262,$AB$5)+COUNTIFS('Seguimiento Marzo 2026'!$C$12:$C$262,'estado terrenos '!A20,'Seguimiento Marzo 2026'!$H$12:$H$262,$Z$6)</f>
        <v>4</v>
      </c>
      <c r="G20" s="179">
        <f>+COUNTIFS('Seguimiento Marzo 2026'!$C$12:$C$262,'estado terrenos '!A20,'Seguimiento Marzo 2026'!$H$12:$H$262,$AB$4)</f>
        <v>2</v>
      </c>
      <c r="H20" s="178">
        <f>+COUNTIFS('Seguimiento Marzo 2026'!$C$12:$C$262,'estado terrenos '!A20,'Seguimiento Marzo 2026'!$H$12:$H$262,'estado terrenos '!$AB$4,'Seguimiento Marzo 2026'!$I$12:$I$262,$AF$4)</f>
        <v>0</v>
      </c>
      <c r="I20" s="178">
        <f>+COUNTIFS('Seguimiento Marzo 2026'!$C$12:$C$262,'estado terrenos '!A20,'Seguimiento Marzo 2026'!$H$12:$H$262,'estado terrenos '!$AB$4,'Seguimiento Marzo 2026'!$I$12:$I$262,$AE$4)+COUNTIFS('Seguimiento Marzo 2026'!$C$12:$C$262,'estado terrenos '!A20,'Seguimiento Marzo 2026'!$H$12:$H$262,'estado terrenos '!$AB$4,'Seguimiento Marzo 2026'!$I$12:$I$262,$AD$5)</f>
        <v>2</v>
      </c>
      <c r="J20" s="180">
        <f>+COUNTIFS('Seguimiento Marzo 2026'!$C$12:$C$262,'estado terrenos '!A20,'Seguimiento Marzo 2026'!$H$12:$H$262,'estado terrenos '!$AB$4,'Seguimiento Marzo 2026'!$I$12:$I$262,$AD$4)+COUNTIFS('Seguimiento Marzo 2026'!$C$12:$C$262,'estado terrenos '!A20,'Seguimiento Marzo 2026'!$H$12:$H$262,'estado terrenos '!$AB$4,'Seguimiento Marzo 2026'!$I$12:$I$262,'estado terrenos '!$AE$5)+COUNTIFS('Seguimiento Marzo 2026'!$C$12:$C$262,'estado terrenos '!A20,'Seguimiento Marzo 2026'!$H$12:$H$262,'estado terrenos '!$AB$4,'Seguimiento Marzo 2026'!$I$12:$I$262,'estado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Marzo 2026'!$C$12:$C$256,'estado terrenos '!$A20,'Seguimiento Marzo 2026'!$Q$12:$Q$256,'estado terrenos '!$R$5,'Seguimiento Marzo 2026'!$Q$12:$Q$256,$R$4,'Seguimiento Marzo 2026'!$H$12:$H$256,'estado terrenos '!$Q$5)</f>
        <v>0</v>
      </c>
      <c r="S20" s="1">
        <f>+COUNTIFS('Seguimiento Marzo 2026'!$C$12:$C$262,'estado terrenos '!$A20,'Seguimiento Marzo 2026'!$Q$12:$Q$262,'estado terrenos '!S$5,'Seguimiento Marzo 2026'!$Q$12:$Q$262,S$4,'Seguimiento Marzo 2026'!$H$12:$H$262,'estado terrenos '!$Q$5)</f>
        <v>0</v>
      </c>
      <c r="T20" s="1">
        <f>+COUNTIFS('Seguimiento Marzo 2026'!$C$12:$C$262,'estado terrenos '!$A20,'Seguimiento Marzo 2026'!$Q$12:$Q$262,'estado terrenos '!T$5,'Seguimiento Marzo 2026'!$Q$12:$Q$262,T$4,'Seguimiento Marzo 2026'!$H$12:$H$262,'estado terrenos '!$Q$5)</f>
        <v>0</v>
      </c>
      <c r="U20" s="1">
        <f>+COUNTIFS('Seguimiento Marzo 2026'!$C$12:$C$262,'estado terrenos '!$A20,'Seguimiento Marzo 2026'!$Q$12:$Q$262,'estado terrenos '!U$5,'Seguimiento Marzo 2026'!$Q$12:$Q$262,U$4,'Seguimiento Marzo 2026'!$H$12:$H$262,'estado terrenos '!$Q$5)</f>
        <v>0</v>
      </c>
    </row>
    <row r="21" spans="1:21" ht="21.95" customHeight="1" x14ac:dyDescent="0.35">
      <c r="A21" s="121" t="s">
        <v>68</v>
      </c>
      <c r="B21" s="239">
        <f>+COUNTIF('Seguimiento Marzo 2026'!$C$12:$C$262,'estado terrenos '!A21)</f>
        <v>3</v>
      </c>
      <c r="C21" s="240">
        <f>+COUNTIFS('Seguimiento Marzo 2026'!$C$12:$C$262,'estado terrenos '!A21,'Seguimiento Marzo 2026'!$H$12:$H$262,$Z$4,'Seguimiento Marzo 2026'!$Q$12:$Q$262,$AA$6)</f>
        <v>2</v>
      </c>
      <c r="D21" s="179">
        <f>+COUNTIFS('Seguimiento Marzo 2026'!$C$12:$C$262,'estado terrenos '!A21,'Seguimiento Marzo 2026'!$H$12:$H$262,$Z$5)+COUNTIFS('Seguimiento Marzo 2026'!$C$12:$C$262,'estado terrenos '!A21,'Seguimiento Marzo 2026'!$H$12:$H$262,$AA$5)+COUNTIFS('Seguimiento Marzo 2026'!$C$12:$C$262,'estado terrenos '!A21,'Seguimiento Marzo 2026'!$H$12:$H$262,$AB$5)+COUNTIFS('Seguimiento Marzo 2026'!$C$12:$C$262,'estado terrenos '!A21,'Seguimiento Marzo 2026'!$H$12:$H$262,$Z$6)+COUNTIFS('Seguimiento Marzo 2026'!$C$12:$C$262,'estado terrenos '!A21,'Seguimiento Marzo 2026'!$H$12:$H$262,$AA$4)+COUNTIFS('Seguimiento Marzo 2026'!$C$12:$C$262,'estado terrenos '!A21,'Seguimiento Marzo 2026'!$H$12:$H$262,$Y$4)</f>
        <v>1</v>
      </c>
      <c r="E21" s="178">
        <f>+COUNTIFS('Seguimiento Marzo 2026'!$C$12:$C$262,'estado terrenos '!A21,'Seguimiento Marzo 2026'!$H$12:$H$262,$AA$4)+COUNTIFS('Seguimiento Marzo 2026'!$C$12:$C$262,'estado terrenos '!A21,'Seguimiento Marzo 2026'!$H$12:$H$262,$Y$4)</f>
        <v>1</v>
      </c>
      <c r="F21" s="180">
        <f>+COUNTIFS('Seguimiento Marzo 2026'!$C$12:$C$262,'estado terrenos '!A21,'Seguimiento Marzo 2026'!$H$12:$H$262,$Z$5)+COUNTIFS('Seguimiento Marzo 2026'!$C$12:$C$262,'estado terrenos '!A21,'Seguimiento Marzo 2026'!$H$12:$H$262,$AA$5)+COUNTIFS('Seguimiento Marzo 2026'!$C$12:$C$262,'estado terrenos '!A21,'Seguimiento Marzo 2026'!$H$12:$H$262,$AB$5)+COUNTIFS('Seguimiento Marzo 2026'!$C$12:$C$262,'estado terrenos '!A21,'Seguimiento Marzo 2026'!$H$12:$H$262,$Z$6)</f>
        <v>0</v>
      </c>
      <c r="G21" s="179">
        <f>+COUNTIFS('Seguimiento Marzo 2026'!$C$12:$C$262,'estado terrenos '!A21,'Seguimiento Marzo 2026'!$H$12:$H$262,$AB$4)</f>
        <v>0</v>
      </c>
      <c r="H21" s="178">
        <f>+COUNTIFS('Seguimiento Marzo 2026'!$C$12:$C$262,'estado terrenos '!A21,'Seguimiento Marzo 2026'!$H$12:$H$262,'estado terrenos '!$AB$4,'Seguimiento Marzo 2026'!$I$12:$I$262,$AF$4)</f>
        <v>0</v>
      </c>
      <c r="I21" s="178">
        <f>+COUNTIFS('Seguimiento Marzo 2026'!$C$12:$C$262,'estado terrenos '!A21,'Seguimiento Marzo 2026'!$H$12:$H$262,'estado terrenos '!$AB$4,'Seguimiento Marzo 2026'!$I$12:$I$262,$AE$4)+COUNTIFS('Seguimiento Marzo 2026'!$C$12:$C$262,'estado terrenos '!A21,'Seguimiento Marzo 2026'!$H$12:$H$262,'estado terrenos '!$AB$4,'Seguimiento Marzo 2026'!$I$12:$I$262,$AD$5)</f>
        <v>0</v>
      </c>
      <c r="J21" s="180">
        <f>+COUNTIFS('Seguimiento Marzo 2026'!$C$12:$C$262,'estado terrenos '!A21,'Seguimiento Marzo 2026'!$H$12:$H$262,'estado terrenos '!$AB$4,'Seguimiento Marzo 2026'!$I$12:$I$262,$AD$4)+COUNTIFS('Seguimiento Marzo 2026'!$C$12:$C$262,'estado terrenos '!A21,'Seguimiento Marzo 2026'!$H$12:$H$262,'estado terrenos '!$AB$4,'Seguimiento Marzo 2026'!$I$12:$I$262,'estado terrenos '!$AE$5)+COUNTIFS('Seguimiento Marzo 2026'!$C$12:$C$262,'estado terrenos '!A21,'Seguimiento Marzo 2026'!$H$12:$H$262,'estado terrenos '!$AB$4,'Seguimiento Marzo 2026'!$I$12:$I$262,'estado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Marzo 2026'!$C$12:$C$256,'estado terrenos '!$A21,'Seguimiento Marzo 2026'!$Q$12:$Q$256,'estado terrenos '!$R$5,'Seguimiento Marzo 2026'!$Q$12:$Q$256,$R$4,'Seguimiento Marzo 2026'!$H$12:$H$256,'estado terrenos '!$Q$5)</f>
        <v>0</v>
      </c>
      <c r="S21" s="1">
        <f>+COUNTIFS('Seguimiento Marzo 2026'!$C$12:$C$262,'estado terrenos '!$A21,'Seguimiento Marzo 2026'!$Q$12:$Q$262,'estado terrenos '!S$5,'Seguimiento Marzo 2026'!$Q$12:$Q$262,S$4,'Seguimiento Marzo 2026'!$H$12:$H$262,'estado terrenos '!$Q$5)</f>
        <v>0</v>
      </c>
      <c r="T21" s="1">
        <f>+COUNTIFS('Seguimiento Marzo 2026'!$C$12:$C$262,'estado terrenos '!$A21,'Seguimiento Marzo 2026'!$Q$12:$Q$262,'estado terrenos '!T$5,'Seguimiento Marzo 2026'!$Q$12:$Q$262,T$4,'Seguimiento Marzo 2026'!$H$12:$H$262,'estado terrenos '!$Q$5)</f>
        <v>0</v>
      </c>
      <c r="U21" s="1">
        <f>+COUNTIFS('Seguimiento Marzo 2026'!$C$12:$C$262,'estado terrenos '!$A21,'Seguimiento Marzo 2026'!$Q$12:$Q$262,'estado terrenos '!U$5,'Seguimiento Marzo 2026'!$Q$12:$Q$262,U$4,'Seguimiento Marzo 2026'!$H$12:$H$262,'estado terrenos '!$Q$5)</f>
        <v>0</v>
      </c>
    </row>
    <row r="22" spans="1:21" ht="21.95" customHeight="1" x14ac:dyDescent="0.35">
      <c r="A22" s="121" t="s">
        <v>42</v>
      </c>
      <c r="B22" s="239">
        <f>+COUNTIF('Seguimiento Marzo 2026'!$C$12:$C$262,'estado terrenos '!A22)</f>
        <v>3</v>
      </c>
      <c r="C22" s="240">
        <f>+COUNTIFS('Seguimiento Marzo 2026'!$C$12:$C$262,'estado terrenos '!A22,'Seguimiento Marzo 2026'!$H$12:$H$262,$Z$4,'Seguimiento Marzo 2026'!$Q$12:$Q$262,$AA$6)</f>
        <v>1</v>
      </c>
      <c r="D22" s="179">
        <f>+COUNTIFS('Seguimiento Marzo 2026'!$C$12:$C$262,'estado terrenos '!A22,'Seguimiento Marzo 2026'!$H$12:$H$262,$Z$5)+COUNTIFS('Seguimiento Marzo 2026'!$C$12:$C$262,'estado terrenos '!A22,'Seguimiento Marzo 2026'!$H$12:$H$262,$AA$5)+COUNTIFS('Seguimiento Marzo 2026'!$C$12:$C$262,'estado terrenos '!A22,'Seguimiento Marzo 2026'!$H$12:$H$262,$AB$5)+COUNTIFS('Seguimiento Marzo 2026'!$C$12:$C$262,'estado terrenos '!A22,'Seguimiento Marzo 2026'!$H$12:$H$262,$Z$6)+COUNTIFS('Seguimiento Marzo 2026'!$C$12:$C$262,'estado terrenos '!A22,'Seguimiento Marzo 2026'!$H$12:$H$262,$AA$4)+COUNTIFS('Seguimiento Marzo 2026'!$C$12:$C$262,'estado terrenos '!A22,'Seguimiento Marzo 2026'!$H$12:$H$262,$Y$4)</f>
        <v>1</v>
      </c>
      <c r="E22" s="178">
        <f>+COUNTIFS('Seguimiento Marzo 2026'!$C$12:$C$262,'estado terrenos '!A22,'Seguimiento Marzo 2026'!$H$12:$H$262,$AA$4)+COUNTIFS('Seguimiento Marzo 2026'!$C$12:$C$262,'estado terrenos '!A22,'Seguimiento Marzo 2026'!$H$12:$H$262,$Y$4)</f>
        <v>0</v>
      </c>
      <c r="F22" s="180">
        <f>+COUNTIFS('Seguimiento Marzo 2026'!$C$12:$C$262,'estado terrenos '!A22,'Seguimiento Marzo 2026'!$H$12:$H$262,$Z$5)+COUNTIFS('Seguimiento Marzo 2026'!$C$12:$C$262,'estado terrenos '!A22,'Seguimiento Marzo 2026'!$H$12:$H$262,$AA$5)+COUNTIFS('Seguimiento Marzo 2026'!$C$12:$C$262,'estado terrenos '!A22,'Seguimiento Marzo 2026'!$H$12:$H$262,$AB$5)+COUNTIFS('Seguimiento Marzo 2026'!$C$12:$C$262,'estado terrenos '!A22,'Seguimiento Marzo 2026'!$H$12:$H$262,$Z$6)</f>
        <v>1</v>
      </c>
      <c r="G22" s="179">
        <f>+COUNTIFS('Seguimiento Marzo 2026'!$C$12:$C$262,'estado terrenos '!A22,'Seguimiento Marzo 2026'!$H$12:$H$262,$AB$4)</f>
        <v>1</v>
      </c>
      <c r="H22" s="178">
        <f>+COUNTIFS('Seguimiento Marzo 2026'!$C$12:$C$262,'estado terrenos '!A22,'Seguimiento Marzo 2026'!$H$12:$H$262,'estado terrenos '!$AB$4,'Seguimiento Marzo 2026'!$I$12:$I$262,$AF$4)</f>
        <v>0</v>
      </c>
      <c r="I22" s="178">
        <f>+COUNTIFS('Seguimiento Marzo 2026'!$C$12:$C$262,'estado terrenos '!A22,'Seguimiento Marzo 2026'!$H$12:$H$262,'estado terrenos '!$AB$4,'Seguimiento Marzo 2026'!$I$12:$I$262,$AE$4)+COUNTIFS('Seguimiento Marzo 2026'!$C$12:$C$262,'estado terrenos '!A22,'Seguimiento Marzo 2026'!$H$12:$H$262,'estado terrenos '!$AB$4,'Seguimiento Marzo 2026'!$I$12:$I$262,$AD$5)</f>
        <v>0</v>
      </c>
      <c r="J22" s="180">
        <f>+COUNTIFS('Seguimiento Marzo 2026'!$C$12:$C$262,'estado terrenos '!A22,'Seguimiento Marzo 2026'!$H$12:$H$262,'estado terrenos '!$AB$4,'Seguimiento Marzo 2026'!$I$12:$I$262,$AD$4)+COUNTIFS('Seguimiento Marzo 2026'!$C$12:$C$262,'estado terrenos '!A22,'Seguimiento Marzo 2026'!$H$12:$H$262,'estado terrenos '!$AB$4,'Seguimiento Marzo 2026'!$I$12:$I$262,'estado terrenos '!$AE$5)+COUNTIFS('Seguimiento Marzo 2026'!$C$12:$C$262,'estado terrenos '!A22,'Seguimiento Marzo 2026'!$H$12:$H$262,'estado terrenos '!$AB$4,'Seguimiento Marzo 2026'!$I$12:$I$262,'estado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Marzo 2026'!$C$12:$C$256,'estado terrenos '!$A22,'Seguimiento Marzo 2026'!$Q$12:$Q$256,'estado terrenos '!$R$5,'Seguimiento Marzo 2026'!$Q$12:$Q$256,$R$4,'Seguimiento Marzo 2026'!$H$12:$H$256,'estado terrenos '!$Q$5)</f>
        <v>0</v>
      </c>
      <c r="S22" s="1">
        <f>+COUNTIFS('Seguimiento Marzo 2026'!$C$12:$C$262,'estado terrenos '!$A22,'Seguimiento Marzo 2026'!$Q$12:$Q$262,'estado terrenos '!S$5,'Seguimiento Marzo 2026'!$Q$12:$Q$262,S$4,'Seguimiento Marzo 2026'!$H$12:$H$262,'estado terrenos '!$Q$5)</f>
        <v>0</v>
      </c>
      <c r="T22" s="1">
        <f>+COUNTIFS('Seguimiento Marzo 2026'!$C$12:$C$262,'estado terrenos '!$A22,'Seguimiento Marzo 2026'!$Q$12:$Q$262,'estado terrenos '!T$5,'Seguimiento Marzo 2026'!$Q$12:$Q$262,T$4,'Seguimiento Marzo 2026'!$H$12:$H$262,'estado terrenos '!$Q$5)</f>
        <v>0</v>
      </c>
      <c r="U22" s="1">
        <f>+COUNTIFS('Seguimiento Marzo 2026'!$C$12:$C$262,'estado terrenos '!$A22,'Seguimiento Marzo 2026'!$Q$12:$Q$262,'estado terrenos '!U$5,'Seguimiento Marzo 2026'!$Q$12:$Q$262,U$4,'Seguimiento Marzo 2026'!$H$12:$H$262,'estado terrenos '!$Q$5)</f>
        <v>0</v>
      </c>
    </row>
    <row r="23" spans="1:21" ht="21.95" customHeight="1" x14ac:dyDescent="0.35">
      <c r="A23" s="121" t="s">
        <v>43</v>
      </c>
      <c r="B23" s="239">
        <f>+COUNTIF('Seguimiento Marzo 2026'!$C$12:$C$262,'estado terrenos '!A23)</f>
        <v>4</v>
      </c>
      <c r="C23" s="240">
        <f>+COUNTIFS('Seguimiento Marzo 2026'!$C$12:$C$262,'estado terrenos '!A23,'Seguimiento Marzo 2026'!$H$12:$H$262,$Z$4,'Seguimiento Marzo 2026'!$Q$12:$Q$262,$AA$6)</f>
        <v>0</v>
      </c>
      <c r="D23" s="179">
        <f>+COUNTIFS('Seguimiento Marzo 2026'!$C$12:$C$262,'estado terrenos '!A23,'Seguimiento Marzo 2026'!$H$12:$H$262,$Z$5)+COUNTIFS('Seguimiento Marzo 2026'!$C$12:$C$262,'estado terrenos '!A23,'Seguimiento Marzo 2026'!$H$12:$H$262,$AA$5)+COUNTIFS('Seguimiento Marzo 2026'!$C$12:$C$262,'estado terrenos '!A23,'Seguimiento Marzo 2026'!$H$12:$H$262,$AB$5)+COUNTIFS('Seguimiento Marzo 2026'!$C$12:$C$262,'estado terrenos '!A23,'Seguimiento Marzo 2026'!$H$12:$H$262,$Z$6)+COUNTIFS('Seguimiento Marzo 2026'!$C$12:$C$262,'estado terrenos '!A23,'Seguimiento Marzo 2026'!$H$12:$H$262,$AA$4)+COUNTIFS('Seguimiento Marzo 2026'!$C$12:$C$262,'estado terrenos '!A23,'Seguimiento Marzo 2026'!$H$12:$H$262,$Y$4)</f>
        <v>3</v>
      </c>
      <c r="E23" s="178">
        <f>+COUNTIFS('Seguimiento Marzo 2026'!$C$12:$C$262,'estado terrenos '!A23,'Seguimiento Marzo 2026'!$H$12:$H$262,$AA$4)+COUNTIFS('Seguimiento Marzo 2026'!$C$12:$C$262,'estado terrenos '!A23,'Seguimiento Marzo 2026'!$H$12:$H$262,$Y$4)</f>
        <v>0</v>
      </c>
      <c r="F23" s="180">
        <f>+COUNTIFS('Seguimiento Marzo 2026'!$C$12:$C$262,'estado terrenos '!A23,'Seguimiento Marzo 2026'!$H$12:$H$262,$Z$5)+COUNTIFS('Seguimiento Marzo 2026'!$C$12:$C$262,'estado terrenos '!A23,'Seguimiento Marzo 2026'!$H$12:$H$262,$AA$5)+COUNTIFS('Seguimiento Marzo 2026'!$C$12:$C$262,'estado terrenos '!A23,'Seguimiento Marzo 2026'!$H$12:$H$262,$AB$5)+COUNTIFS('Seguimiento Marzo 2026'!$C$12:$C$262,'estado terrenos '!A23,'Seguimiento Marzo 2026'!$H$12:$H$262,$Z$6)</f>
        <v>3</v>
      </c>
      <c r="G23" s="179">
        <f>+COUNTIFS('Seguimiento Marzo 2026'!$C$12:$C$262,'estado terrenos '!A23,'Seguimiento Marzo 2026'!$H$12:$H$262,$AB$4)</f>
        <v>1</v>
      </c>
      <c r="H23" s="178">
        <f>+COUNTIFS('Seguimiento Marzo 2026'!$C$12:$C$262,'estado terrenos '!A23,'Seguimiento Marzo 2026'!$H$12:$H$262,'estado terrenos '!$AB$4,'Seguimiento Marzo 2026'!$I$12:$I$262,$AF$4)</f>
        <v>1</v>
      </c>
      <c r="I23" s="178">
        <f>+COUNTIFS('Seguimiento Marzo 2026'!$C$12:$C$262,'estado terrenos '!A23,'Seguimiento Marzo 2026'!$H$12:$H$262,'estado terrenos '!$AB$4,'Seguimiento Marzo 2026'!$I$12:$I$262,$AE$4)+COUNTIFS('Seguimiento Marzo 2026'!$C$12:$C$262,'estado terrenos '!A23,'Seguimiento Marzo 2026'!$H$12:$H$262,'estado terrenos '!$AB$4,'Seguimiento Marzo 2026'!$I$12:$I$262,$AD$5)</f>
        <v>0</v>
      </c>
      <c r="J23" s="180">
        <f>+COUNTIFS('Seguimiento Marzo 2026'!$C$12:$C$262,'estado terrenos '!A23,'Seguimiento Marzo 2026'!$H$12:$H$262,'estado terrenos '!$AB$4,'Seguimiento Marzo 2026'!$I$12:$I$262,$AD$4)+COUNTIFS('Seguimiento Marzo 2026'!$C$12:$C$262,'estado terrenos '!A23,'Seguimiento Marzo 2026'!$H$12:$H$262,'estado terrenos '!$AB$4,'Seguimiento Marzo 2026'!$I$12:$I$262,'estado terrenos '!$AE$5)+COUNTIFS('Seguimiento Marzo 2026'!$C$12:$C$262,'estado terrenos '!A23,'Seguimiento Marzo 2026'!$H$12:$H$262,'estado terrenos '!$AB$4,'Seguimiento Marzo 2026'!$I$12:$I$262,'estado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Marzo 2026'!$C$12:$C$256,'estado terrenos '!$A23,'Seguimiento Marzo 2026'!$Q$12:$Q$256,'estado terrenos '!$R$5,'Seguimiento Marzo 2026'!$Q$12:$Q$256,$R$4,'Seguimiento Marzo 2026'!$H$12:$H$256,'estado terrenos '!$Q$5)</f>
        <v>0</v>
      </c>
      <c r="S23" s="1">
        <f>+COUNTIFS('Seguimiento Marzo 2026'!$C$12:$C$262,'estado terrenos '!$A23,'Seguimiento Marzo 2026'!$Q$12:$Q$262,'estado terrenos '!S$5,'Seguimiento Marzo 2026'!$Q$12:$Q$262,S$4,'Seguimiento Marzo 2026'!$H$12:$H$262,'estado terrenos '!$Q$5)</f>
        <v>0</v>
      </c>
      <c r="T23" s="1">
        <f>+COUNTIFS('Seguimiento Marzo 2026'!$C$12:$C$262,'estado terrenos '!$A23,'Seguimiento Marzo 2026'!$Q$12:$Q$262,'estado terrenos '!T$5,'Seguimiento Marzo 2026'!$Q$12:$Q$262,T$4,'Seguimiento Marzo 2026'!$H$12:$H$262,'estado terrenos '!$Q$5)</f>
        <v>0</v>
      </c>
      <c r="U23" s="1">
        <f>+COUNTIFS('Seguimiento Marzo 2026'!$C$12:$C$262,'estado terrenos '!$A23,'Seguimiento Marzo 2026'!$Q$12:$Q$262,'estado terrenos '!U$5,'Seguimiento Marzo 2026'!$Q$12:$Q$262,U$4,'Seguimiento Marzo 2026'!$H$12:$H$262,'estado terrenos '!$Q$5)</f>
        <v>0</v>
      </c>
    </row>
    <row r="24" spans="1:21" ht="21.95" customHeight="1" x14ac:dyDescent="0.35">
      <c r="A24" s="121" t="s">
        <v>44</v>
      </c>
      <c r="B24" s="239">
        <f>+COUNTIF('Seguimiento Marzo 2026'!$C$12:$C$262,'estado terrenos '!A24)</f>
        <v>5</v>
      </c>
      <c r="C24" s="240">
        <f>+COUNTIFS('Seguimiento Marzo 2026'!$C$12:$C$262,'estado terrenos '!A24,'Seguimiento Marzo 2026'!$H$12:$H$262,$Z$4,'Seguimiento Marzo 2026'!$Q$12:$Q$262,$AA$6)</f>
        <v>1</v>
      </c>
      <c r="D24" s="179">
        <f>+COUNTIFS('Seguimiento Marzo 2026'!$C$12:$C$262,'estado terrenos '!A24,'Seguimiento Marzo 2026'!$H$12:$H$262,$Z$5)+COUNTIFS('Seguimiento Marzo 2026'!$C$12:$C$262,'estado terrenos '!A24,'Seguimiento Marzo 2026'!$H$12:$H$262,$AA$5)+COUNTIFS('Seguimiento Marzo 2026'!$C$12:$C$262,'estado terrenos '!A24,'Seguimiento Marzo 2026'!$H$12:$H$262,$AB$5)+COUNTIFS('Seguimiento Marzo 2026'!$C$12:$C$262,'estado terrenos '!A24,'Seguimiento Marzo 2026'!$H$12:$H$262,$Z$6)+COUNTIFS('Seguimiento Marzo 2026'!$C$12:$C$262,'estado terrenos '!A24,'Seguimiento Marzo 2026'!$H$12:$H$262,$AA$4)+COUNTIFS('Seguimiento Marzo 2026'!$C$12:$C$262,'estado terrenos '!A24,'Seguimiento Marzo 2026'!$H$12:$H$262,$Y$4)</f>
        <v>3</v>
      </c>
      <c r="E24" s="178">
        <f>+COUNTIFS('Seguimiento Marzo 2026'!$C$12:$C$262,'estado terrenos '!A24,'Seguimiento Marzo 2026'!$H$12:$H$262,$AA$4)+COUNTIFS('Seguimiento Marzo 2026'!$C$12:$C$262,'estado terrenos '!A24,'Seguimiento Marzo 2026'!$H$12:$H$262,$Y$4)</f>
        <v>0</v>
      </c>
      <c r="F24" s="180">
        <f>+COUNTIFS('Seguimiento Marzo 2026'!$C$12:$C$262,'estado terrenos '!A24,'Seguimiento Marzo 2026'!$H$12:$H$262,$Z$5)+COUNTIFS('Seguimiento Marzo 2026'!$C$12:$C$262,'estado terrenos '!A24,'Seguimiento Marzo 2026'!$H$12:$H$262,$AA$5)+COUNTIFS('Seguimiento Marzo 2026'!$C$12:$C$262,'estado terrenos '!A24,'Seguimiento Marzo 2026'!$H$12:$H$262,$AB$5)+COUNTIFS('Seguimiento Marzo 2026'!$C$12:$C$262,'estado terrenos '!A24,'Seguimiento Marzo 2026'!$H$12:$H$262,$Z$6)</f>
        <v>3</v>
      </c>
      <c r="G24" s="179">
        <f>+COUNTIFS('Seguimiento Marzo 2026'!$C$12:$C$262,'estado terrenos '!A24,'Seguimiento Marzo 2026'!$H$12:$H$262,$AB$4)</f>
        <v>1</v>
      </c>
      <c r="H24" s="178">
        <f>+COUNTIFS('Seguimiento Marzo 2026'!$C$12:$C$262,'estado terrenos '!A24,'Seguimiento Marzo 2026'!$H$12:$H$262,'estado terrenos '!$AB$4,'Seguimiento Marzo 2026'!$I$12:$I$262,$AF$4)</f>
        <v>0</v>
      </c>
      <c r="I24" s="178">
        <f>+COUNTIFS('Seguimiento Marzo 2026'!$C$12:$C$262,'estado terrenos '!A24,'Seguimiento Marzo 2026'!$H$12:$H$262,'estado terrenos '!$AB$4,'Seguimiento Marzo 2026'!$I$12:$I$262,$AE$4)+COUNTIFS('Seguimiento Marzo 2026'!$C$12:$C$262,'estado terrenos '!A24,'Seguimiento Marzo 2026'!$H$12:$H$262,'estado terrenos '!$AB$4,'Seguimiento Marzo 2026'!$I$12:$I$262,$AD$5)</f>
        <v>1</v>
      </c>
      <c r="J24" s="180">
        <f>+COUNTIFS('Seguimiento Marzo 2026'!$C$12:$C$262,'estado terrenos '!A24,'Seguimiento Marzo 2026'!$H$12:$H$262,'estado terrenos '!$AB$4,'Seguimiento Marzo 2026'!$I$12:$I$262,$AD$4)+COUNTIFS('Seguimiento Marzo 2026'!$C$12:$C$262,'estado terrenos '!A24,'Seguimiento Marzo 2026'!$H$12:$H$262,'estado terrenos '!$AB$4,'Seguimiento Marzo 2026'!$I$12:$I$262,'estado terrenos '!$AE$5)+COUNTIFS('Seguimiento Marzo 2026'!$C$12:$C$262,'estado terrenos '!A24,'Seguimiento Marzo 2026'!$H$12:$H$262,'estado terrenos '!$AB$4,'Seguimiento Marzo 2026'!$I$12:$I$262,'estado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Marzo 2026'!$C$12:$C$262,'estado terrenos '!$A24,'Seguimiento Marzo 2026'!$Q$12:$Q$262,'estado terrenos '!$R$5,'Seguimiento Marzo 2026'!$Q$12:$Q$262,$R$4,'Seguimiento Marzo 2026'!$H$12:$H$262,'estado terrenos '!$Q$5)</f>
        <v>0</v>
      </c>
      <c r="S24" s="1">
        <f>+COUNTIFS('Seguimiento Marzo 2026'!$C$12:$C$262,'estado terrenos '!$A24,'Seguimiento Marzo 2026'!$Q$12:$Q$262,'estado terrenos '!S$5,'Seguimiento Marzo 2026'!$Q$12:$Q$262,S$4,'Seguimiento Marzo 2026'!$H$12:$H$262,'estado terrenos '!$Q$5)</f>
        <v>0</v>
      </c>
      <c r="T24" s="1">
        <f>+COUNTIFS('Seguimiento Marzo 2026'!$C$12:$C$262,'estado terrenos '!$A24,'Seguimiento Marzo 2026'!$Q$12:$Q$262,'estado terrenos '!T$5,'Seguimiento Marzo 2026'!$Q$12:$Q$262,T$4,'Seguimiento Marzo 2026'!$H$12:$H$262,'estado terrenos '!$Q$5)</f>
        <v>0</v>
      </c>
      <c r="U24" s="1">
        <f>+COUNTIFS('Seguimiento Marzo 2026'!$C$12:$C$262,'estado terrenos '!$A24,'Seguimiento Marzo 2026'!$Q$12:$Q$262,'estado terrenos '!U$5,'Seguimiento Marzo 2026'!$Q$12:$Q$262,U$4,'Seguimiento Marzo 2026'!$H$12:$H$262,'estado terrenos '!$Q$5)</f>
        <v>0</v>
      </c>
    </row>
    <row r="25" spans="1:21" ht="21.95" customHeight="1" x14ac:dyDescent="0.35">
      <c r="A25" s="121" t="s">
        <v>45</v>
      </c>
      <c r="B25" s="239">
        <f>+COUNTIF('Seguimiento Marzo 2026'!$C$12:$C$262,'estado terrenos '!A25)</f>
        <v>1</v>
      </c>
      <c r="C25" s="240">
        <f>+COUNTIFS('Seguimiento Marzo 2026'!$C$12:$C$262,'estado terrenos '!A25,'Seguimiento Marzo 2026'!$H$12:$H$262,$Z$4,'Seguimiento Marzo 2026'!$Q$12:$Q$262,$AA$6)</f>
        <v>1</v>
      </c>
      <c r="D25" s="179">
        <f>+COUNTIFS('Seguimiento Marzo 2026'!$C$12:$C$262,'estado terrenos '!A25,'Seguimiento Marzo 2026'!$H$12:$H$262,$Z$5)+COUNTIFS('Seguimiento Marzo 2026'!$C$12:$C$262,'estado terrenos '!A25,'Seguimiento Marzo 2026'!$H$12:$H$262,$AA$5)+COUNTIFS('Seguimiento Marzo 2026'!$C$12:$C$262,'estado terrenos '!A25,'Seguimiento Marzo 2026'!$H$12:$H$262,$AB$5)+COUNTIFS('Seguimiento Marzo 2026'!$C$12:$C$262,'estado terrenos '!A25,'Seguimiento Marzo 2026'!$H$12:$H$262,$Z$6)+COUNTIFS('Seguimiento Marzo 2026'!$C$12:$C$262,'estado terrenos '!A25,'Seguimiento Marzo 2026'!$H$12:$H$262,$AA$4)+COUNTIFS('Seguimiento Marzo 2026'!$C$12:$C$262,'estado terrenos '!A25,'Seguimiento Marzo 2026'!$H$12:$H$262,$Y$4)</f>
        <v>0</v>
      </c>
      <c r="E25" s="178">
        <f>+COUNTIFS('Seguimiento Marzo 2026'!$C$12:$C$262,'estado terrenos '!A25,'Seguimiento Marzo 2026'!$H$12:$H$262,$AA$4)+COUNTIFS('Seguimiento Marzo 2026'!$C$12:$C$262,'estado terrenos '!A25,'Seguimiento Marzo 2026'!$H$12:$H$262,$Y$4)</f>
        <v>0</v>
      </c>
      <c r="F25" s="180">
        <f>+COUNTIFS('Seguimiento Marzo 2026'!$C$12:$C$262,'estado terrenos '!A25,'Seguimiento Marzo 2026'!$H$12:$H$262,$Z$5)+COUNTIFS('Seguimiento Marzo 2026'!$C$12:$C$262,'estado terrenos '!A25,'Seguimiento Marzo 2026'!$H$12:$H$262,$AA$5)+COUNTIFS('Seguimiento Marzo 2026'!$C$12:$C$262,'estado terrenos '!A25,'Seguimiento Marzo 2026'!$H$12:$H$262,$AB$5)+COUNTIFS('Seguimiento Marzo 2026'!$C$12:$C$262,'estado terrenos '!A25,'Seguimiento Marzo 2026'!$H$12:$H$262,$Z$6)</f>
        <v>0</v>
      </c>
      <c r="G25" s="179">
        <f>+COUNTIFS('Seguimiento Marzo 2026'!$C$12:$C$262,'estado terrenos '!A25,'Seguimiento Marzo 2026'!$H$12:$H$262,$AB$4)</f>
        <v>0</v>
      </c>
      <c r="H25" s="178">
        <f>+COUNTIFS('Seguimiento Marzo 2026'!$C$12:$C$262,'estado terrenos '!A25,'Seguimiento Marzo 2026'!$H$12:$H$262,'estado terrenos '!$AB$4,'Seguimiento Marzo 2026'!$I$12:$I$262,$AF$4)</f>
        <v>0</v>
      </c>
      <c r="I25" s="178">
        <f>+COUNTIFS('Seguimiento Marzo 2026'!$C$12:$C$262,'estado terrenos '!A25,'Seguimiento Marzo 2026'!$H$12:$H$262,'estado terrenos '!$AB$4,'Seguimiento Marzo 2026'!$I$12:$I$262,$AE$4)+COUNTIFS('Seguimiento Marzo 2026'!$C$12:$C$262,'estado terrenos '!A25,'Seguimiento Marzo 2026'!$H$12:$H$262,'estado terrenos '!$AB$4,'Seguimiento Marzo 2026'!$I$12:$I$262,$AD$5)</f>
        <v>0</v>
      </c>
      <c r="J25" s="180">
        <f>+COUNTIFS('Seguimiento Marzo 2026'!$C$12:$C$262,'estado terrenos '!A25,'Seguimiento Marzo 2026'!$H$12:$H$262,'estado terrenos '!$AB$4,'Seguimiento Marzo 2026'!$I$12:$I$262,$AD$4)+COUNTIFS('Seguimiento Marzo 2026'!$C$12:$C$262,'estado terrenos '!A25,'Seguimiento Marzo 2026'!$H$12:$H$262,'estado terrenos '!$AB$4,'Seguimiento Marzo 2026'!$I$12:$I$262,'estado terrenos '!$AE$5)+COUNTIFS('Seguimiento Marzo 2026'!$C$12:$C$262,'estado terrenos '!A25,'Seguimiento Marzo 2026'!$H$12:$H$262,'estado terrenos '!$AB$4,'Seguimiento Marzo 2026'!$I$12:$I$262,'estado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Marzo 2026'!$C$12:$C$262,'estado terrenos '!$A25,'Seguimiento Marzo 2026'!$Q$12:$Q$262,'estado terrenos '!$R$5,'Seguimiento Marzo 2026'!$Q$12:$Q$262,$R$4,'Seguimiento Marzo 2026'!$H$12:$H$262,'estado terrenos '!$Q$5)</f>
        <v>0</v>
      </c>
      <c r="S25" s="1">
        <f>+COUNTIFS('Seguimiento Marzo 2026'!$C$12:$C$262,'estado terrenos '!$A25,'Seguimiento Marzo 2026'!$Q$12:$Q$262,'estado terrenos '!S$5,'Seguimiento Marzo 2026'!$Q$12:$Q$262,S$4,'Seguimiento Marzo 2026'!$H$12:$H$262,'estado terrenos '!$Q$5)</f>
        <v>0</v>
      </c>
      <c r="T25" s="1">
        <f>+COUNTIFS('Seguimiento Marzo 2026'!$C$12:$C$262,'estado terrenos '!$A25,'Seguimiento Marzo 2026'!$Q$12:$Q$262,'estado terrenos '!T$5,'Seguimiento Marzo 2026'!$Q$12:$Q$262,T$4,'Seguimiento Marzo 2026'!$H$12:$H$262,'estado terrenos '!$Q$5)</f>
        <v>0</v>
      </c>
      <c r="U25" s="1">
        <f>+COUNTIFS('Seguimiento Marzo 2026'!$C$12:$C$262,'estado terrenos '!$A25,'Seguimiento Marzo 2026'!$Q$12:$Q$262,'estado terrenos '!U$5,'Seguimiento Marzo 2026'!$Q$12:$Q$262,U$4,'Seguimiento Marzo 2026'!$H$12:$H$262,'estado terrenos '!$Q$5)</f>
        <v>0</v>
      </c>
    </row>
    <row r="26" spans="1:21" ht="21.95" customHeight="1" x14ac:dyDescent="0.35">
      <c r="A26" s="121" t="s">
        <v>46</v>
      </c>
      <c r="B26" s="239">
        <f>+COUNTIF('Seguimiento Marzo 2026'!$C$12:$C$262,'estado terrenos '!A26)</f>
        <v>4</v>
      </c>
      <c r="C26" s="240">
        <f>+COUNTIFS('Seguimiento Marzo 2026'!$C$12:$C$262,'estado terrenos '!A26,'Seguimiento Marzo 2026'!$H$12:$H$262,$Z$4,'Seguimiento Marzo 2026'!$Q$12:$Q$262,$AA$6)</f>
        <v>1</v>
      </c>
      <c r="D26" s="179">
        <f>+COUNTIFS('Seguimiento Marzo 2026'!$C$12:$C$262,'estado terrenos '!A26,'Seguimiento Marzo 2026'!$H$12:$H$262,$Z$5)+COUNTIFS('Seguimiento Marzo 2026'!$C$12:$C$262,'estado terrenos '!A26,'Seguimiento Marzo 2026'!$H$12:$H$262,$AA$5)+COUNTIFS('Seguimiento Marzo 2026'!$C$12:$C$262,'estado terrenos '!A26,'Seguimiento Marzo 2026'!$H$12:$H$262,$AB$5)+COUNTIFS('Seguimiento Marzo 2026'!$C$12:$C$262,'estado terrenos '!A26,'Seguimiento Marzo 2026'!$H$12:$H$262,$Z$6)+COUNTIFS('Seguimiento Marzo 2026'!$C$12:$C$262,'estado terrenos '!A26,'Seguimiento Marzo 2026'!$H$12:$H$262,$AA$4)+COUNTIFS('Seguimiento Marzo 2026'!$C$12:$C$262,'estado terrenos '!A26,'Seguimiento Marzo 2026'!$H$12:$H$262,$Y$4)</f>
        <v>3</v>
      </c>
      <c r="E26" s="178">
        <f>+COUNTIFS('Seguimiento Marzo 2026'!$C$12:$C$262,'estado terrenos '!A26,'Seguimiento Marzo 2026'!$H$12:$H$262,$AA$4)+COUNTIFS('Seguimiento Marzo 2026'!$C$12:$C$262,'estado terrenos '!A26,'Seguimiento Marzo 2026'!$H$12:$H$262,$Y$4)</f>
        <v>0</v>
      </c>
      <c r="F26" s="180">
        <f>+COUNTIFS('Seguimiento Marzo 2026'!$C$12:$C$262,'estado terrenos '!A26,'Seguimiento Marzo 2026'!$H$12:$H$262,$Z$5)+COUNTIFS('Seguimiento Marzo 2026'!$C$12:$C$262,'estado terrenos '!A26,'Seguimiento Marzo 2026'!$H$12:$H$262,$AA$5)+COUNTIFS('Seguimiento Marzo 2026'!$C$12:$C$262,'estado terrenos '!A26,'Seguimiento Marzo 2026'!$H$12:$H$262,$AB$5)+COUNTIFS('Seguimiento Marzo 2026'!$C$12:$C$262,'estado terrenos '!A26,'Seguimiento Marzo 2026'!$H$12:$H$262,$Z$6)</f>
        <v>3</v>
      </c>
      <c r="G26" s="179">
        <f>+COUNTIFS('Seguimiento Marzo 2026'!$C$12:$C$262,'estado terrenos '!A26,'Seguimiento Marzo 2026'!$H$12:$H$262,$AB$4)</f>
        <v>0</v>
      </c>
      <c r="H26" s="178">
        <f>+COUNTIFS('Seguimiento Marzo 2026'!$C$12:$C$262,'estado terrenos '!A26,'Seguimiento Marzo 2026'!$H$12:$H$262,'estado terrenos '!$AB$4,'Seguimiento Marzo 2026'!$I$12:$I$262,$AF$4)</f>
        <v>0</v>
      </c>
      <c r="I26" s="178">
        <f>+COUNTIFS('Seguimiento Marzo 2026'!$C$12:$C$262,'estado terrenos '!A26,'Seguimiento Marzo 2026'!$H$12:$H$262,'estado terrenos '!$AB$4,'Seguimiento Marzo 2026'!$I$12:$I$262,$AE$4)+COUNTIFS('Seguimiento Marzo 2026'!$C$12:$C$262,'estado terrenos '!A26,'Seguimiento Marzo 2026'!$H$12:$H$262,'estado terrenos '!$AB$4,'Seguimiento Marzo 2026'!$I$12:$I$262,$AD$5)</f>
        <v>0</v>
      </c>
      <c r="J26" s="180">
        <f>+COUNTIFS('Seguimiento Marzo 2026'!$C$12:$C$262,'estado terrenos '!A26,'Seguimiento Marzo 2026'!$H$12:$H$262,'estado terrenos '!$AB$4,'Seguimiento Marzo 2026'!$I$12:$I$262,$AD$4)+COUNTIFS('Seguimiento Marzo 2026'!$C$12:$C$262,'estado terrenos '!A26,'Seguimiento Marzo 2026'!$H$12:$H$262,'estado terrenos '!$AB$4,'Seguimiento Marzo 2026'!$I$12:$I$262,'estado terrenos '!$AE$5)+COUNTIFS('Seguimiento Marzo 2026'!$C$12:$C$262,'estado terrenos '!A26,'Seguimiento Marzo 2026'!$H$12:$H$262,'estado terrenos '!$AB$4,'Seguimiento Marzo 2026'!$I$12:$I$262,'estado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Marzo 2026'!$C$12:$C$262,'estado terrenos '!$A26,'Seguimiento Marzo 2026'!$Q$12:$Q$262,'estado terrenos '!$R$5,'Seguimiento Marzo 2026'!$Q$12:$Q$262,$R$4,'Seguimiento Marzo 2026'!$H$12:$H$262,'estado terrenos '!$Q$5)</f>
        <v>0</v>
      </c>
      <c r="S26" s="1">
        <f>+COUNTIFS('Seguimiento Marzo 2026'!$C$12:$C$262,'estado terrenos '!$A26,'Seguimiento Marzo 2026'!$Q$12:$Q$262,'estado terrenos '!S$5,'Seguimiento Marzo 2026'!$Q$12:$Q$262,S$4,'Seguimiento Marzo 2026'!$H$12:$H$262,'estado terrenos '!$Q$5)</f>
        <v>0</v>
      </c>
      <c r="T26" s="1">
        <f>+COUNTIFS('Seguimiento Marzo 2026'!$C$12:$C$262,'estado terrenos '!$A26,'Seguimiento Marzo 2026'!$Q$12:$Q$262,'estado terrenos '!T$5,'Seguimiento Marzo 2026'!$Q$12:$Q$262,T$4,'Seguimiento Marzo 2026'!$H$12:$H$262,'estado terrenos '!$Q$5)</f>
        <v>0</v>
      </c>
      <c r="U26" s="1">
        <f>+COUNTIFS('Seguimiento Marzo 2026'!$C$12:$C$262,'estado terrenos '!$A26,'Seguimiento Marzo 2026'!$Q$12:$Q$262,'estado terrenos '!U$5,'Seguimiento Marzo 2026'!$Q$12:$Q$262,U$4,'Seguimiento Marzo 2026'!$H$12:$H$262,'estado terrenos '!$Q$5)</f>
        <v>0</v>
      </c>
    </row>
    <row r="27" spans="1:21" ht="21.95" customHeight="1" x14ac:dyDescent="0.35">
      <c r="A27" s="121" t="s">
        <v>47</v>
      </c>
      <c r="B27" s="239">
        <f>+COUNTIF('Seguimiento Marzo 2026'!$C$12:$C$262,'estado terrenos '!A27)</f>
        <v>7</v>
      </c>
      <c r="C27" s="240">
        <f>+COUNTIFS('Seguimiento Marzo 2026'!$C$12:$C$262,'estado terrenos '!A27,'Seguimiento Marzo 2026'!$H$12:$H$262,$Z$4,'Seguimiento Marzo 2026'!$Q$12:$Q$262,$AA$6)</f>
        <v>2</v>
      </c>
      <c r="D27" s="179">
        <f>+COUNTIFS('Seguimiento Marzo 2026'!$C$12:$C$262,'estado terrenos '!A27,'Seguimiento Marzo 2026'!$H$12:$H$262,$Z$5)+COUNTIFS('Seguimiento Marzo 2026'!$C$12:$C$262,'estado terrenos '!A27,'Seguimiento Marzo 2026'!$H$12:$H$262,$AA$5)+COUNTIFS('Seguimiento Marzo 2026'!$C$12:$C$262,'estado terrenos '!A27,'Seguimiento Marzo 2026'!$H$12:$H$262,$AB$5)+COUNTIFS('Seguimiento Marzo 2026'!$C$12:$C$262,'estado terrenos '!A27,'Seguimiento Marzo 2026'!$H$12:$H$262,$Z$6)+COUNTIFS('Seguimiento Marzo 2026'!$C$12:$C$262,'estado terrenos '!A27,'Seguimiento Marzo 2026'!$H$12:$H$262,$AA$4)+COUNTIFS('Seguimiento Marzo 2026'!$C$12:$C$262,'estado terrenos '!A27,'Seguimiento Marzo 2026'!$H$12:$H$262,$Y$4)</f>
        <v>2</v>
      </c>
      <c r="E27" s="178">
        <f>+COUNTIFS('Seguimiento Marzo 2026'!$C$12:$C$262,'estado terrenos '!A27,'Seguimiento Marzo 2026'!$H$12:$H$262,$AA$4)+COUNTIFS('Seguimiento Marzo 2026'!$C$12:$C$262,'estado terrenos '!A27,'Seguimiento Marzo 2026'!$H$12:$H$262,$Y$4)</f>
        <v>0</v>
      </c>
      <c r="F27" s="180">
        <f>+COUNTIFS('Seguimiento Marzo 2026'!$C$12:$C$262,'estado terrenos '!A27,'Seguimiento Marzo 2026'!$H$12:$H$262,$Z$5)+COUNTIFS('Seguimiento Marzo 2026'!$C$12:$C$262,'estado terrenos '!A27,'Seguimiento Marzo 2026'!$H$12:$H$262,$AA$5)+COUNTIFS('Seguimiento Marzo 2026'!$C$12:$C$262,'estado terrenos '!A27,'Seguimiento Marzo 2026'!$H$12:$H$262,$AB$5)+COUNTIFS('Seguimiento Marzo 2026'!$C$12:$C$262,'estado terrenos '!A27,'Seguimiento Marzo 2026'!$H$12:$H$262,$Z$6)</f>
        <v>2</v>
      </c>
      <c r="G27" s="179">
        <f>+COUNTIFS('Seguimiento Marzo 2026'!$C$12:$C$262,'estado terrenos '!A27,'Seguimiento Marzo 2026'!$H$12:$H$262,$AB$4)</f>
        <v>3</v>
      </c>
      <c r="H27" s="178">
        <f>+COUNTIFS('Seguimiento Marzo 2026'!$C$12:$C$262,'estado terrenos '!A27,'Seguimiento Marzo 2026'!$H$12:$H$262,'estado terrenos '!$AB$4,'Seguimiento Marzo 2026'!$I$12:$I$262,$AF$4)</f>
        <v>2</v>
      </c>
      <c r="I27" s="178">
        <f>+COUNTIFS('Seguimiento Marzo 2026'!$C$12:$C$262,'estado terrenos '!A27,'Seguimiento Marzo 2026'!$H$12:$H$262,'estado terrenos '!$AB$4,'Seguimiento Marzo 2026'!$I$12:$I$262,$AE$4)+COUNTIFS('Seguimiento Marzo 2026'!$C$12:$C$262,'estado terrenos '!A27,'Seguimiento Marzo 2026'!$H$12:$H$262,'estado terrenos '!$AB$4,'Seguimiento Marzo 2026'!$I$12:$I$262,$AD$5)</f>
        <v>1</v>
      </c>
      <c r="J27" s="180">
        <f>+COUNTIFS('Seguimiento Marzo 2026'!$C$12:$C$262,'estado terrenos '!A27,'Seguimiento Marzo 2026'!$H$12:$H$262,'estado terrenos '!$AB$4,'Seguimiento Marzo 2026'!$I$12:$I$262,$AD$4)+COUNTIFS('Seguimiento Marzo 2026'!$C$12:$C$262,'estado terrenos '!A27,'Seguimiento Marzo 2026'!$H$12:$H$262,'estado terrenos '!$AB$4,'Seguimiento Marzo 2026'!$I$12:$I$262,'estado terrenos '!$AE$5)+COUNTIFS('Seguimiento Marzo 2026'!$C$12:$C$262,'estado terrenos '!A27,'Seguimiento Marzo 2026'!$H$12:$H$262,'estado terrenos '!$AB$4,'Seguimiento Marzo 2026'!$I$12:$I$262,'estado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Marzo 2026'!$C$12:$C$262,'estado terrenos '!$A27,'Seguimiento Marzo 2026'!$Q$12:$Q$262,'estado terrenos '!$R$5,'Seguimiento Marzo 2026'!$Q$12:$Q$262,$R$4,'Seguimiento Marzo 2026'!$H$12:$H$262,'estado terrenos '!$Q$5)</f>
        <v>0</v>
      </c>
      <c r="S27" s="1">
        <f>+COUNTIFS('Seguimiento Marzo 2026'!$C$12:$C$262,'estado terrenos '!$A27,'Seguimiento Marzo 2026'!$Q$12:$Q$262,'estado terrenos '!S$5,'Seguimiento Marzo 2026'!$Q$12:$Q$262,S$4,'Seguimiento Marzo 2026'!$H$12:$H$262,'estado terrenos '!$Q$5)</f>
        <v>0</v>
      </c>
      <c r="T27" s="1">
        <f>+COUNTIFS('Seguimiento Marzo 2026'!$C$12:$C$262,'estado terrenos '!$A27,'Seguimiento Marzo 2026'!$Q$12:$Q$262,'estado terrenos '!T$5,'Seguimiento Marzo 2026'!$Q$12:$Q$262,T$4,'Seguimiento Marzo 2026'!$H$12:$H$262,'estado terrenos '!$Q$5)</f>
        <v>0</v>
      </c>
      <c r="U27" s="1">
        <f>+COUNTIFS('Seguimiento Marzo 2026'!$C$12:$C$262,'estado terrenos '!$A27,'Seguimiento Marzo 2026'!$Q$12:$Q$262,'estado terrenos '!U$5,'Seguimiento Marzo 2026'!$Q$12:$Q$262,U$4,'Seguimiento Marzo 2026'!$H$12:$H$262,'estado terrenos '!$Q$5)</f>
        <v>0</v>
      </c>
    </row>
    <row r="28" spans="1:21" ht="21.95" customHeight="1" x14ac:dyDescent="0.35">
      <c r="A28" s="121" t="s">
        <v>69</v>
      </c>
      <c r="B28" s="239">
        <f>+COUNTIF('Seguimiento Marzo 2026'!$C$12:$C$262,'estado terrenos '!A28)</f>
        <v>3</v>
      </c>
      <c r="C28" s="240">
        <f>+COUNTIFS('Seguimiento Marzo 2026'!$C$12:$C$262,'estado terrenos '!A28,'Seguimiento Marzo 2026'!$H$12:$H$262,$Z$4,'Seguimiento Marzo 2026'!$Q$12:$Q$262,$AA$6)</f>
        <v>1</v>
      </c>
      <c r="D28" s="179">
        <f>+COUNTIFS('Seguimiento Marzo 2026'!$C$12:$C$262,'estado terrenos '!A28,'Seguimiento Marzo 2026'!$H$12:$H$262,$Z$5)+COUNTIFS('Seguimiento Marzo 2026'!$C$12:$C$262,'estado terrenos '!A28,'Seguimiento Marzo 2026'!$H$12:$H$262,$AA$5)+COUNTIFS('Seguimiento Marzo 2026'!$C$12:$C$262,'estado terrenos '!A28,'Seguimiento Marzo 2026'!$H$12:$H$262,$AB$5)+COUNTIFS('Seguimiento Marzo 2026'!$C$12:$C$262,'estado terrenos '!A28,'Seguimiento Marzo 2026'!$H$12:$H$262,$Z$6)+COUNTIFS('Seguimiento Marzo 2026'!$C$12:$C$262,'estado terrenos '!A28,'Seguimiento Marzo 2026'!$H$12:$H$262,$AA$4)+COUNTIFS('Seguimiento Marzo 2026'!$C$12:$C$262,'estado terrenos '!A28,'Seguimiento Marzo 2026'!$H$12:$H$262,$Y$4)</f>
        <v>2</v>
      </c>
      <c r="E28" s="178">
        <f>+COUNTIFS('Seguimiento Marzo 2026'!$C$12:$C$262,'estado terrenos '!A28,'Seguimiento Marzo 2026'!$H$12:$H$262,$AA$4)+COUNTIFS('Seguimiento Marzo 2026'!$C$12:$C$262,'estado terrenos '!A28,'Seguimiento Marzo 2026'!$H$12:$H$262,$Y$4)</f>
        <v>1</v>
      </c>
      <c r="F28" s="180">
        <f>+COUNTIFS('Seguimiento Marzo 2026'!$C$12:$C$262,'estado terrenos '!A28,'Seguimiento Marzo 2026'!$H$12:$H$262,$Z$5)+COUNTIFS('Seguimiento Marzo 2026'!$C$12:$C$262,'estado terrenos '!A28,'Seguimiento Marzo 2026'!$H$12:$H$262,$AA$5)+COUNTIFS('Seguimiento Marzo 2026'!$C$12:$C$262,'estado terrenos '!A28,'Seguimiento Marzo 2026'!$H$12:$H$262,$AB$5)+COUNTIFS('Seguimiento Marzo 2026'!$C$12:$C$262,'estado terrenos '!A28,'Seguimiento Marzo 2026'!$H$12:$H$262,$Z$6)</f>
        <v>1</v>
      </c>
      <c r="G28" s="179">
        <f>+COUNTIFS('Seguimiento Marzo 2026'!$C$12:$C$262,'estado terrenos '!A28,'Seguimiento Marzo 2026'!$H$12:$H$262,$AB$4)</f>
        <v>0</v>
      </c>
      <c r="H28" s="178">
        <f>+COUNTIFS('Seguimiento Marzo 2026'!$C$12:$C$262,'estado terrenos '!A28,'Seguimiento Marzo 2026'!$H$12:$H$262,'estado terrenos '!$AB$4,'Seguimiento Marzo 2026'!$I$12:$I$262,$AF$4)</f>
        <v>0</v>
      </c>
      <c r="I28" s="178">
        <f>+COUNTIFS('Seguimiento Marzo 2026'!$C$12:$C$262,'estado terrenos '!A28,'Seguimiento Marzo 2026'!$H$12:$H$262,'estado terrenos '!$AB$4,'Seguimiento Marzo 2026'!$I$12:$I$262,$AE$4)+COUNTIFS('Seguimiento Marzo 2026'!$C$12:$C$262,'estado terrenos '!A28,'Seguimiento Marzo 2026'!$H$12:$H$262,'estado terrenos '!$AB$4,'Seguimiento Marzo 2026'!$I$12:$I$262,$AD$5)</f>
        <v>0</v>
      </c>
      <c r="J28" s="180">
        <f>+COUNTIFS('Seguimiento Marzo 2026'!$C$12:$C$262,'estado terrenos '!A28,'Seguimiento Marzo 2026'!$H$12:$H$262,'estado terrenos '!$AB$4,'Seguimiento Marzo 2026'!$I$12:$I$262,$AD$4)+COUNTIFS('Seguimiento Marzo 2026'!$C$12:$C$262,'estado terrenos '!A28,'Seguimiento Marzo 2026'!$H$12:$H$262,'estado terrenos '!$AB$4,'Seguimiento Marzo 2026'!$I$12:$I$262,'estado terrenos '!$AE$5)+COUNTIFS('Seguimiento Marzo 2026'!$C$12:$C$262,'estado terrenos '!A28,'Seguimiento Marzo 2026'!$H$12:$H$262,'estado terrenos '!$AB$4,'Seguimiento Marzo 2026'!$I$12:$I$262,'estado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Marzo 2026'!$C$12:$C$262,'estado terrenos '!$A28,'Seguimiento Marzo 2026'!$Q$12:$Q$262,'estado terrenos '!$R$5,'Seguimiento Marzo 2026'!$Q$12:$Q$262,$R$4,'Seguimiento Marzo 2026'!$H$12:$H$262,'estado terrenos '!$Q$5)</f>
        <v>0</v>
      </c>
      <c r="S28" s="1">
        <f>+COUNTIFS('Seguimiento Marzo 2026'!$C$12:$C$262,'estado terrenos '!$A28,'Seguimiento Marzo 2026'!$Q$12:$Q$262,'estado terrenos '!S$5,'Seguimiento Marzo 2026'!$Q$12:$Q$262,S$4,'Seguimiento Marzo 2026'!$H$12:$H$262,'estado terrenos '!$Q$5)</f>
        <v>0</v>
      </c>
      <c r="T28" s="1">
        <f>+COUNTIFS('Seguimiento Marzo 2026'!$C$12:$C$262,'estado terrenos '!$A28,'Seguimiento Marzo 2026'!$Q$12:$Q$262,'estado terrenos '!T$5,'Seguimiento Marzo 2026'!$Q$12:$Q$262,T$4,'Seguimiento Marzo 2026'!$H$12:$H$262,'estado terrenos '!$Q$5)</f>
        <v>0</v>
      </c>
      <c r="U28" s="1">
        <f>+COUNTIFS('Seguimiento Marzo 2026'!$C$12:$C$262,'estado terrenos '!$A28,'Seguimiento Marzo 2026'!$Q$12:$Q$262,'estado terrenos '!U$5,'Seguimiento Marzo 2026'!$Q$12:$Q$262,U$4,'Seguimiento Marzo 2026'!$H$12:$H$262,'estado terrenos '!$Q$5)</f>
        <v>0</v>
      </c>
    </row>
    <row r="29" spans="1:21" ht="21.95" customHeight="1" x14ac:dyDescent="0.35">
      <c r="A29" s="121" t="s">
        <v>49</v>
      </c>
      <c r="B29" s="239">
        <f>+COUNTIF('Seguimiento Marzo 2026'!$C$12:$C$262,'estado terrenos '!A29)</f>
        <v>13</v>
      </c>
      <c r="C29" s="240">
        <f>+COUNTIFS('Seguimiento Marzo 2026'!$C$12:$C$262,'estado terrenos '!A29,'Seguimiento Marzo 2026'!$H$12:$H$262,$Z$4,'Seguimiento Marzo 2026'!$Q$12:$Q$262,$AA$6)</f>
        <v>3</v>
      </c>
      <c r="D29" s="179">
        <f>+COUNTIFS('Seguimiento Marzo 2026'!$C$12:$C$262,'estado terrenos '!A29,'Seguimiento Marzo 2026'!$H$12:$H$262,$Z$5)+COUNTIFS('Seguimiento Marzo 2026'!$C$12:$C$262,'estado terrenos '!A29,'Seguimiento Marzo 2026'!$H$12:$H$262,$AA$5)+COUNTIFS('Seguimiento Marzo 2026'!$C$12:$C$262,'estado terrenos '!A29,'Seguimiento Marzo 2026'!$H$12:$H$262,$AB$5)+COUNTIFS('Seguimiento Marzo 2026'!$C$12:$C$262,'estado terrenos '!A29,'Seguimiento Marzo 2026'!$H$12:$H$262,$Z$6)+COUNTIFS('Seguimiento Marzo 2026'!$C$12:$C$262,'estado terrenos '!A29,'Seguimiento Marzo 2026'!$H$12:$H$262,$AA$4)+COUNTIFS('Seguimiento Marzo 2026'!$C$12:$C$262,'estado terrenos '!A29,'Seguimiento Marzo 2026'!$H$12:$H$262,$Y$4)</f>
        <v>6</v>
      </c>
      <c r="E29" s="178">
        <f>+COUNTIFS('Seguimiento Marzo 2026'!$C$12:$C$262,'estado terrenos '!A29,'Seguimiento Marzo 2026'!$H$12:$H$262,$AA$4)+COUNTIFS('Seguimiento Marzo 2026'!$C$12:$C$262,'estado terrenos '!A29,'Seguimiento Marzo 2026'!$H$12:$H$262,$Y$4)</f>
        <v>1</v>
      </c>
      <c r="F29" s="180">
        <f>+COUNTIFS('Seguimiento Marzo 2026'!$C$12:$C$262,'estado terrenos '!A29,'Seguimiento Marzo 2026'!$H$12:$H$262,$Z$5)+COUNTIFS('Seguimiento Marzo 2026'!$C$12:$C$262,'estado terrenos '!A29,'Seguimiento Marzo 2026'!$H$12:$H$262,$AA$5)+COUNTIFS('Seguimiento Marzo 2026'!$C$12:$C$262,'estado terrenos '!A29,'Seguimiento Marzo 2026'!$H$12:$H$262,$AB$5)+COUNTIFS('Seguimiento Marzo 2026'!$C$12:$C$262,'estado terrenos '!A29,'Seguimiento Marzo 2026'!$H$12:$H$262,$Z$6)</f>
        <v>5</v>
      </c>
      <c r="G29" s="179">
        <f>+COUNTIFS('Seguimiento Marzo 2026'!$C$12:$C$262,'estado terrenos '!A29,'Seguimiento Marzo 2026'!$H$12:$H$262,$AB$4)</f>
        <v>4</v>
      </c>
      <c r="H29" s="178">
        <f>+COUNTIFS('Seguimiento Marzo 2026'!$C$12:$C$262,'estado terrenos '!A29,'Seguimiento Marzo 2026'!$H$12:$H$262,'estado terrenos '!$AB$4,'Seguimiento Marzo 2026'!$I$12:$I$262,$AF$4)</f>
        <v>3</v>
      </c>
      <c r="I29" s="178">
        <f>+COUNTIFS('Seguimiento Marzo 2026'!$C$12:$C$262,'estado terrenos '!A29,'Seguimiento Marzo 2026'!$H$12:$H$262,'estado terrenos '!$AB$4,'Seguimiento Marzo 2026'!$I$12:$I$262,$AE$4)+COUNTIFS('Seguimiento Marzo 2026'!$C$12:$C$262,'estado terrenos '!A29,'Seguimiento Marzo 2026'!$H$12:$H$262,'estado terrenos '!$AB$4,'Seguimiento Marzo 2026'!$I$12:$I$262,$AD$5)</f>
        <v>0</v>
      </c>
      <c r="J29" s="180">
        <f>+COUNTIFS('Seguimiento Marzo 2026'!$C$12:$C$262,'estado terrenos '!A29,'Seguimiento Marzo 2026'!$H$12:$H$262,'estado terrenos '!$AB$4,'Seguimiento Marzo 2026'!$I$12:$I$262,$AD$4)+COUNTIFS('Seguimiento Marzo 2026'!$C$12:$C$262,'estado terrenos '!A29,'Seguimiento Marzo 2026'!$H$12:$H$262,'estado terrenos '!$AB$4,'Seguimiento Marzo 2026'!$I$12:$I$262,'estado terrenos '!$AE$5)+COUNTIFS('Seguimiento Marzo 2026'!$C$12:$C$262,'estado terrenos '!A29,'Seguimiento Marzo 2026'!$H$12:$H$262,'estado terrenos '!$AB$4,'Seguimiento Marzo 2026'!$I$12:$I$262,'estado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Marzo 2026'!$C$12:$C$262,'estado terrenos '!$A29,'Seguimiento Marzo 2026'!$Q$12:$Q$262,'estado terrenos '!$R$5,'Seguimiento Marzo 2026'!$Q$12:$Q$262,$R$4,'Seguimiento Marzo 2026'!$H$12:$H$262,'estado terrenos '!$Q$5)</f>
        <v>0</v>
      </c>
      <c r="S29" s="1">
        <f>+COUNTIFS('Seguimiento Marzo 2026'!$C$12:$C$262,'estado terrenos '!$A29,'Seguimiento Marzo 2026'!$Q$12:$Q$262,'estado terrenos '!S$5,'Seguimiento Marzo 2026'!$Q$12:$Q$262,S$4,'Seguimiento Marzo 2026'!$H$12:$H$262,'estado terrenos '!$Q$5)</f>
        <v>0</v>
      </c>
      <c r="T29" s="1">
        <f>+COUNTIFS('Seguimiento Marzo 2026'!$C$12:$C$262,'estado terrenos '!$A29,'Seguimiento Marzo 2026'!$Q$12:$Q$262,'estado terrenos '!T$5,'Seguimiento Marzo 2026'!$Q$12:$Q$262,T$4,'Seguimiento Marzo 2026'!$H$12:$H$262,'estado terrenos '!$Q$5)</f>
        <v>0</v>
      </c>
      <c r="U29" s="1">
        <f>+COUNTIFS('Seguimiento Marzo 2026'!$C$12:$C$262,'estado terrenos '!$A29,'Seguimiento Marzo 2026'!$Q$12:$Q$262,'estado terrenos '!U$5,'Seguimiento Marzo 2026'!$Q$12:$Q$262,U$4,'Seguimiento Marzo 2026'!$H$12:$H$262,'estado terrenos '!$Q$5)</f>
        <v>0</v>
      </c>
    </row>
    <row r="30" spans="1:21" ht="21.95" customHeight="1" x14ac:dyDescent="0.35">
      <c r="A30" s="121" t="s">
        <v>70</v>
      </c>
      <c r="B30" s="239">
        <f>+COUNTIF('Seguimiento Marzo 2026'!$C$12:$C$262,'estado terrenos '!A30)</f>
        <v>2</v>
      </c>
      <c r="C30" s="240">
        <f>+COUNTIFS('Seguimiento Marzo 2026'!$C$12:$C$262,'estado terrenos '!A30,'Seguimiento Marzo 2026'!$H$12:$H$262,$Z$4,'Seguimiento Marzo 2026'!$Q$12:$Q$262,$AA$6)</f>
        <v>2</v>
      </c>
      <c r="D30" s="179">
        <f>+COUNTIFS('Seguimiento Marzo 2026'!$C$12:$C$262,'estado terrenos '!A30,'Seguimiento Marzo 2026'!$H$12:$H$262,$Z$5)+COUNTIFS('Seguimiento Marzo 2026'!$C$12:$C$262,'estado terrenos '!A30,'Seguimiento Marzo 2026'!$H$12:$H$262,$AA$5)+COUNTIFS('Seguimiento Marzo 2026'!$C$12:$C$262,'estado terrenos '!A30,'Seguimiento Marzo 2026'!$H$12:$H$262,$AB$5)+COUNTIFS('Seguimiento Marzo 2026'!$C$12:$C$262,'estado terrenos '!A30,'Seguimiento Marzo 2026'!$H$12:$H$262,$Z$6)+COUNTIFS('Seguimiento Marzo 2026'!$C$12:$C$262,'estado terrenos '!A30,'Seguimiento Marzo 2026'!$H$12:$H$262,$AA$4)+COUNTIFS('Seguimiento Marzo 2026'!$C$12:$C$262,'estado terrenos '!A30,'Seguimiento Marzo 2026'!$H$12:$H$262,$Y$4)</f>
        <v>0</v>
      </c>
      <c r="E30" s="178">
        <f>+COUNTIFS('Seguimiento Marzo 2026'!$C$12:$C$262,'estado terrenos '!A30,'Seguimiento Marzo 2026'!$H$12:$H$262,$AA$4)+COUNTIFS('Seguimiento Marzo 2026'!$C$12:$C$262,'estado terrenos '!A30,'Seguimiento Marzo 2026'!$H$12:$H$262,$Y$4)</f>
        <v>0</v>
      </c>
      <c r="F30" s="180">
        <f>+COUNTIFS('Seguimiento Marzo 2026'!$C$12:$C$262,'estado terrenos '!A30,'Seguimiento Marzo 2026'!$H$12:$H$262,$Z$5)+COUNTIFS('Seguimiento Marzo 2026'!$C$12:$C$262,'estado terrenos '!A30,'Seguimiento Marzo 2026'!$H$12:$H$262,$AA$5)+COUNTIFS('Seguimiento Marzo 2026'!$C$12:$C$262,'estado terrenos '!A30,'Seguimiento Marzo 2026'!$H$12:$H$262,$AB$5)+COUNTIFS('Seguimiento Marzo 2026'!$C$12:$C$262,'estado terrenos '!A30,'Seguimiento Marzo 2026'!$H$12:$H$262,$Z$6)</f>
        <v>0</v>
      </c>
      <c r="G30" s="179">
        <f>+COUNTIFS('Seguimiento Marzo 2026'!$C$12:$C$262,'estado terrenos '!A30,'Seguimiento Marzo 2026'!$H$12:$H$262,$AB$4)</f>
        <v>0</v>
      </c>
      <c r="H30" s="178">
        <f>+COUNTIFS('Seguimiento Marzo 2026'!$C$12:$C$262,'estado terrenos '!A30,'Seguimiento Marzo 2026'!$H$12:$H$262,'estado terrenos '!$AB$4,'Seguimiento Marzo 2026'!$I$12:$I$262,$AF$4)</f>
        <v>0</v>
      </c>
      <c r="I30" s="178">
        <f>+COUNTIFS('Seguimiento Marzo 2026'!$C$12:$C$262,'estado terrenos '!A30,'Seguimiento Marzo 2026'!$H$12:$H$262,'estado terrenos '!$AB$4,'Seguimiento Marzo 2026'!$I$12:$I$262,$AE$4)+COUNTIFS('Seguimiento Marzo 2026'!$C$12:$C$262,'estado terrenos '!A30,'Seguimiento Marzo 2026'!$H$12:$H$262,'estado terrenos '!$AB$4,'Seguimiento Marzo 2026'!$I$12:$I$262,$AD$5)</f>
        <v>0</v>
      </c>
      <c r="J30" s="180">
        <f>+COUNTIFS('Seguimiento Marzo 2026'!$C$12:$C$262,'estado terrenos '!A30,'Seguimiento Marzo 2026'!$H$12:$H$262,'estado terrenos '!$AB$4,'Seguimiento Marzo 2026'!$I$12:$I$262,$AD$4)+COUNTIFS('Seguimiento Marzo 2026'!$C$12:$C$262,'estado terrenos '!A30,'Seguimiento Marzo 2026'!$H$12:$H$262,'estado terrenos '!$AB$4,'Seguimiento Marzo 2026'!$I$12:$I$262,'estado terrenos '!$AE$5)+COUNTIFS('Seguimiento Marzo 2026'!$C$12:$C$262,'estado terrenos '!A30,'Seguimiento Marzo 2026'!$H$12:$H$262,'estado terrenos '!$AB$4,'Seguimiento Marzo 2026'!$I$12:$I$262,'estado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Marzo 2026'!$C$12:$C$262,'estado terrenos '!$A30,'Seguimiento Marzo 2026'!$Q$12:$Q$262,'estado terrenos '!$R$5,'Seguimiento Marzo 2026'!$Q$12:$Q$262,$R$4,'Seguimiento Marzo 2026'!$H$12:$H$262,'estado terrenos '!$Q$5)</f>
        <v>0</v>
      </c>
      <c r="S30" s="1">
        <f>+COUNTIFS('Seguimiento Marzo 2026'!$C$12:$C$262,'estado terrenos '!$A30,'Seguimiento Marzo 2026'!$Q$12:$Q$262,'estado terrenos '!S$5,'Seguimiento Marzo 2026'!$Q$12:$Q$262,S$4,'Seguimiento Marzo 2026'!$H$12:$H$262,'estado terrenos '!$Q$5)</f>
        <v>0</v>
      </c>
      <c r="T30" s="1">
        <f>+COUNTIFS('Seguimiento Marzo 2026'!$C$12:$C$262,'estado terrenos '!$A30,'Seguimiento Marzo 2026'!$Q$12:$Q$262,'estado terrenos '!T$5,'Seguimiento Marzo 2026'!$Q$12:$Q$262,T$4,'Seguimiento Marzo 2026'!$H$12:$H$262,'estado terrenos '!$Q$5)</f>
        <v>0</v>
      </c>
      <c r="U30" s="1">
        <f>+COUNTIFS('Seguimiento Marzo 2026'!$C$12:$C$262,'estado terrenos '!$A30,'Seguimiento Marzo 2026'!$Q$12:$Q$262,'estado terrenos '!U$5,'Seguimiento Marzo 2026'!$Q$12:$Q$262,U$4,'Seguimiento Marzo 2026'!$H$12:$H$262,'estado terrenos '!$Q$5)</f>
        <v>0</v>
      </c>
    </row>
    <row r="31" spans="1:21" ht="21.95" customHeight="1" x14ac:dyDescent="0.35">
      <c r="A31" s="121" t="s">
        <v>51</v>
      </c>
      <c r="B31" s="239">
        <f>+COUNTIF('Seguimiento Marzo 2026'!$C$12:$C$262,'estado terrenos '!A31)</f>
        <v>6</v>
      </c>
      <c r="C31" s="240">
        <f>+COUNTIFS('Seguimiento Marzo 2026'!$C$12:$C$262,'estado terrenos '!A31,'Seguimiento Marzo 2026'!$H$12:$H$262,$Z$4,'Seguimiento Marzo 2026'!$Q$12:$Q$262,$AA$6)</f>
        <v>4</v>
      </c>
      <c r="D31" s="179">
        <f>+COUNTIFS('Seguimiento Marzo 2026'!$C$12:$C$262,'estado terrenos '!A31,'Seguimiento Marzo 2026'!$H$12:$H$262,$Z$5)+COUNTIFS('Seguimiento Marzo 2026'!$C$12:$C$262,'estado terrenos '!A31,'Seguimiento Marzo 2026'!$H$12:$H$262,$AA$5)+COUNTIFS('Seguimiento Marzo 2026'!$C$12:$C$262,'estado terrenos '!A31,'Seguimiento Marzo 2026'!$H$12:$H$262,$AB$5)+COUNTIFS('Seguimiento Marzo 2026'!$C$12:$C$262,'estado terrenos '!A31,'Seguimiento Marzo 2026'!$H$12:$H$262,$Z$6)+COUNTIFS('Seguimiento Marzo 2026'!$C$12:$C$262,'estado terrenos '!A31,'Seguimiento Marzo 2026'!$H$12:$H$262,$AA$4)+COUNTIFS('Seguimiento Marzo 2026'!$C$12:$C$262,'estado terrenos '!A31,'Seguimiento Marzo 2026'!$H$12:$H$262,$Y$4)</f>
        <v>2</v>
      </c>
      <c r="E31" s="178">
        <f>+COUNTIFS('Seguimiento Marzo 2026'!$C$12:$C$262,'estado terrenos '!A31,'Seguimiento Marzo 2026'!$H$12:$H$262,$AA$4)+COUNTIFS('Seguimiento Marzo 2026'!$C$12:$C$262,'estado terrenos '!A31,'Seguimiento Marzo 2026'!$H$12:$H$262,$Y$4)</f>
        <v>0</v>
      </c>
      <c r="F31" s="180">
        <f>+COUNTIFS('Seguimiento Marzo 2026'!$C$12:$C$262,'estado terrenos '!A31,'Seguimiento Marzo 2026'!$H$12:$H$262,$Z$5)+COUNTIFS('Seguimiento Marzo 2026'!$C$12:$C$262,'estado terrenos '!A31,'Seguimiento Marzo 2026'!$H$12:$H$262,$AA$5)+COUNTIFS('Seguimiento Marzo 2026'!$C$12:$C$262,'estado terrenos '!A31,'Seguimiento Marzo 2026'!$H$12:$H$262,$AB$5)+COUNTIFS('Seguimiento Marzo 2026'!$C$12:$C$262,'estado terrenos '!A31,'Seguimiento Marzo 2026'!$H$12:$H$262,$Z$6)</f>
        <v>2</v>
      </c>
      <c r="G31" s="179">
        <f>+COUNTIFS('Seguimiento Marzo 2026'!$C$12:$C$262,'estado terrenos '!A31,'Seguimiento Marzo 2026'!$H$12:$H$262,$AB$4)</f>
        <v>0</v>
      </c>
      <c r="H31" s="178">
        <f>+COUNTIFS('Seguimiento Marzo 2026'!$C$12:$C$262,'estado terrenos '!A31,'Seguimiento Marzo 2026'!$H$12:$H$262,'estado terrenos '!$AB$4,'Seguimiento Marzo 2026'!$I$12:$I$262,$AF$4)</f>
        <v>0</v>
      </c>
      <c r="I31" s="178">
        <f>+COUNTIFS('Seguimiento Marzo 2026'!$C$12:$C$262,'estado terrenos '!A31,'Seguimiento Marzo 2026'!$H$12:$H$262,'estado terrenos '!$AB$4,'Seguimiento Marzo 2026'!$I$12:$I$262,$AE$4)+COUNTIFS('Seguimiento Marzo 2026'!$C$12:$C$262,'estado terrenos '!A31,'Seguimiento Marzo 2026'!$H$12:$H$262,'estado terrenos '!$AB$4,'Seguimiento Marzo 2026'!$I$12:$I$262,$AD$5)</f>
        <v>0</v>
      </c>
      <c r="J31" s="180">
        <f>+COUNTIFS('Seguimiento Marzo 2026'!$C$12:$C$262,'estado terrenos '!A31,'Seguimiento Marzo 2026'!$H$12:$H$262,'estado terrenos '!$AB$4,'Seguimiento Marzo 2026'!$I$12:$I$262,$AD$4)+COUNTIFS('Seguimiento Marzo 2026'!$C$12:$C$262,'estado terrenos '!A31,'Seguimiento Marzo 2026'!$H$12:$H$262,'estado terrenos '!$AB$4,'Seguimiento Marzo 2026'!$I$12:$I$262,'estado terrenos '!$AE$5)+COUNTIFS('Seguimiento Marzo 2026'!$C$12:$C$262,'estado terrenos '!A31,'Seguimiento Marzo 2026'!$H$12:$H$262,'estado terrenos '!$AB$4,'Seguimiento Marzo 2026'!$I$12:$I$262,'estado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Marzo 2026'!$C$12:$C$262,'estado terrenos '!$A31,'Seguimiento Marzo 2026'!$Q$12:$Q$262,'estado terrenos '!$R$5,'Seguimiento Marzo 2026'!$Q$12:$Q$262,$R$4,'Seguimiento Marzo 2026'!$H$12:$H$262,'estado terrenos '!$Q$5)</f>
        <v>0</v>
      </c>
      <c r="S31" s="1">
        <f>+COUNTIFS('Seguimiento Marzo 2026'!$C$12:$C$262,'estado terrenos '!$A31,'Seguimiento Marzo 2026'!$Q$12:$Q$262,'estado terrenos '!S$5,'Seguimiento Marzo 2026'!$Q$12:$Q$262,S$4,'Seguimiento Marzo 2026'!$H$12:$H$262,'estado terrenos '!$Q$5)</f>
        <v>0</v>
      </c>
      <c r="T31" s="1">
        <f>+COUNTIFS('Seguimiento Marzo 2026'!$C$12:$C$262,'estado terrenos '!$A31,'Seguimiento Marzo 2026'!$Q$12:$Q$262,'estado terrenos '!T$5,'Seguimiento Marzo 2026'!$Q$12:$Q$262,T$4,'Seguimiento Marzo 2026'!$H$12:$H$262,'estado terrenos '!$Q$5)</f>
        <v>0</v>
      </c>
      <c r="U31" s="1">
        <f>+COUNTIFS('Seguimiento Marzo 2026'!$C$12:$C$262,'estado terrenos '!$A31,'Seguimiento Marzo 2026'!$Q$12:$Q$262,'estado terrenos '!U$5,'Seguimiento Marzo 2026'!$Q$12:$Q$262,U$4,'Seguimiento Marzo 2026'!$H$12:$H$262,'estado terrenos '!$Q$5)</f>
        <v>0</v>
      </c>
    </row>
    <row r="32" spans="1:21" ht="21.95" customHeight="1" x14ac:dyDescent="0.35">
      <c r="A32" s="121" t="s">
        <v>52</v>
      </c>
      <c r="B32" s="239">
        <f>+COUNTIF('Seguimiento Marzo 2026'!$C$12:$C$262,'estado terrenos '!A32)</f>
        <v>8</v>
      </c>
      <c r="C32" s="240">
        <f>+COUNTIFS('Seguimiento Marzo 2026'!$C$12:$C$262,'estado terrenos '!A32,'Seguimiento Marzo 2026'!$H$12:$H$262,$Z$4,'Seguimiento Marzo 2026'!$Q$12:$Q$262,$AA$6)</f>
        <v>2</v>
      </c>
      <c r="D32" s="179">
        <f>+COUNTIFS('Seguimiento Marzo 2026'!$C$12:$C$262,'estado terrenos '!A32,'Seguimiento Marzo 2026'!$H$12:$H$262,$Z$5)+COUNTIFS('Seguimiento Marzo 2026'!$C$12:$C$262,'estado terrenos '!A32,'Seguimiento Marzo 2026'!$H$12:$H$262,$AA$5)+COUNTIFS('Seguimiento Marzo 2026'!$C$12:$C$262,'estado terrenos '!A32,'Seguimiento Marzo 2026'!$H$12:$H$262,$AB$5)+COUNTIFS('Seguimiento Marzo 2026'!$C$12:$C$262,'estado terrenos '!A32,'Seguimiento Marzo 2026'!$H$12:$H$262,$Z$6)+COUNTIFS('Seguimiento Marzo 2026'!$C$12:$C$262,'estado terrenos '!A32,'Seguimiento Marzo 2026'!$H$12:$H$262,$AA$4)+COUNTIFS('Seguimiento Marzo 2026'!$C$12:$C$262,'estado terrenos '!A32,'Seguimiento Marzo 2026'!$H$12:$H$262,$Y$4)</f>
        <v>5</v>
      </c>
      <c r="E32" s="178">
        <f>+COUNTIFS('Seguimiento Marzo 2026'!$C$12:$C$262,'estado terrenos '!A32,'Seguimiento Marzo 2026'!$H$12:$H$262,$AA$4)+COUNTIFS('Seguimiento Marzo 2026'!$C$12:$C$262,'estado terrenos '!A32,'Seguimiento Marzo 2026'!$H$12:$H$262,$Y$4)</f>
        <v>0</v>
      </c>
      <c r="F32" s="180">
        <f>+COUNTIFS('Seguimiento Marzo 2026'!$C$12:$C$262,'estado terrenos '!A32,'Seguimiento Marzo 2026'!$H$12:$H$262,$Z$5)+COUNTIFS('Seguimiento Marzo 2026'!$C$12:$C$262,'estado terrenos '!A32,'Seguimiento Marzo 2026'!$H$12:$H$262,$AA$5)+COUNTIFS('Seguimiento Marzo 2026'!$C$12:$C$262,'estado terrenos '!A32,'Seguimiento Marzo 2026'!$H$12:$H$262,$AB$5)+COUNTIFS('Seguimiento Marzo 2026'!$C$12:$C$262,'estado terrenos '!A32,'Seguimiento Marzo 2026'!$H$12:$H$262,$Z$6)</f>
        <v>5</v>
      </c>
      <c r="G32" s="179">
        <f>+COUNTIFS('Seguimiento Marzo 2026'!$C$12:$C$262,'estado terrenos '!A32,'Seguimiento Marzo 2026'!$H$12:$H$262,$AB$4)</f>
        <v>1</v>
      </c>
      <c r="H32" s="178">
        <f>+COUNTIFS('Seguimiento Marzo 2026'!$C$12:$C$262,'estado terrenos '!A32,'Seguimiento Marzo 2026'!$H$12:$H$262,'estado terrenos '!$AB$4,'Seguimiento Marzo 2026'!$I$12:$I$262,$AF$4)</f>
        <v>0</v>
      </c>
      <c r="I32" s="178">
        <f>+COUNTIFS('Seguimiento Marzo 2026'!$C$12:$C$262,'estado terrenos '!A32,'Seguimiento Marzo 2026'!$H$12:$H$262,'estado terrenos '!$AB$4,'Seguimiento Marzo 2026'!$I$12:$I$262,$AE$4)+COUNTIFS('Seguimiento Marzo 2026'!$C$12:$C$262,'estado terrenos '!A32,'Seguimiento Marzo 2026'!$H$12:$H$262,'estado terrenos '!$AB$4,'Seguimiento Marzo 2026'!$I$12:$I$262,$AD$5)</f>
        <v>1</v>
      </c>
      <c r="J32" s="180">
        <f>+COUNTIFS('Seguimiento Marzo 2026'!$C$12:$C$262,'estado terrenos '!A32,'Seguimiento Marzo 2026'!$H$12:$H$262,'estado terrenos '!$AB$4,'Seguimiento Marzo 2026'!$I$12:$I$262,$AD$4)+COUNTIFS('Seguimiento Marzo 2026'!$C$12:$C$262,'estado terrenos '!A32,'Seguimiento Marzo 2026'!$H$12:$H$262,'estado terrenos '!$AB$4,'Seguimiento Marzo 2026'!$I$12:$I$262,'estado terrenos '!$AE$5)+COUNTIFS('Seguimiento Marzo 2026'!$C$12:$C$262,'estado terrenos '!A32,'Seguimiento Marzo 2026'!$H$12:$H$262,'estado terrenos '!$AB$4,'Seguimiento Marzo 2026'!$I$12:$I$262,'estado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Marzo 2026'!$C$12:$C$262,'estado terrenos '!$A32,'Seguimiento Marzo 2026'!$Q$12:$Q$262,'estado terrenos '!$R$5,'Seguimiento Marzo 2026'!$Q$12:$Q$262,$R$4,'Seguimiento Marzo 2026'!$H$12:$H$262,'estado terrenos '!$Q$5)</f>
        <v>0</v>
      </c>
      <c r="S32" s="1">
        <f>+COUNTIFS('Seguimiento Marzo 2026'!$C$12:$C$262,'estado terrenos '!$A32,'Seguimiento Marzo 2026'!$Q$12:$Q$262,'estado terrenos '!S$5,'Seguimiento Marzo 2026'!$Q$12:$Q$262,S$4,'Seguimiento Marzo 2026'!$H$12:$H$262,'estado terrenos '!$Q$5)</f>
        <v>0</v>
      </c>
      <c r="T32" s="1">
        <f>+COUNTIFS('Seguimiento Marzo 2026'!$C$12:$C$262,'estado terrenos '!$A32,'Seguimiento Marzo 2026'!$Q$12:$Q$262,'estado terrenos '!T$5,'Seguimiento Marzo 2026'!$Q$12:$Q$262,T$4,'Seguimiento Marzo 2026'!$H$12:$H$262,'estado terrenos '!$Q$5)</f>
        <v>0</v>
      </c>
      <c r="U32" s="1">
        <f>+COUNTIFS('Seguimiento Marzo 2026'!$C$12:$C$262,'estado terrenos '!$A32,'Seguimiento Marzo 2026'!$Q$12:$Q$262,'estado terrenos '!U$5,'Seguimiento Marzo 2026'!$Q$12:$Q$262,U$4,'Seguimiento Marzo 2026'!$H$12:$H$262,'estado terrenos '!$Q$5)</f>
        <v>0</v>
      </c>
    </row>
    <row r="33" spans="1:22" ht="21.95" customHeight="1" x14ac:dyDescent="0.35">
      <c r="A33" s="121" t="s">
        <v>71</v>
      </c>
      <c r="B33" s="239">
        <f>+COUNTIF('Seguimiento Marzo 2026'!$C$12:$C$262,'estado terrenos '!A33)</f>
        <v>3</v>
      </c>
      <c r="C33" s="240">
        <f>+COUNTIFS('Seguimiento Marzo 2026'!$C$12:$C$262,'estado terrenos '!A33,'Seguimiento Marzo 2026'!$H$12:$H$262,$Z$4,'Seguimiento Marzo 2026'!$Q$12:$Q$262,$AA$6)</f>
        <v>0</v>
      </c>
      <c r="D33" s="179">
        <f>+COUNTIFS('Seguimiento Marzo 2026'!$C$12:$C$262,'estado terrenos '!A33,'Seguimiento Marzo 2026'!$H$12:$H$262,$Z$5)+COUNTIFS('Seguimiento Marzo 2026'!$C$12:$C$262,'estado terrenos '!A33,'Seguimiento Marzo 2026'!$H$12:$H$262,$AA$5)+COUNTIFS('Seguimiento Marzo 2026'!$C$12:$C$262,'estado terrenos '!A33,'Seguimiento Marzo 2026'!$H$12:$H$262,$AB$5)+COUNTIFS('Seguimiento Marzo 2026'!$C$12:$C$262,'estado terrenos '!A33,'Seguimiento Marzo 2026'!$H$12:$H$262,$Z$6)+COUNTIFS('Seguimiento Marzo 2026'!$C$12:$C$262,'estado terrenos '!A33,'Seguimiento Marzo 2026'!$H$12:$H$262,$AA$4)+COUNTIFS('Seguimiento Marzo 2026'!$C$12:$C$262,'estado terrenos '!A33,'Seguimiento Marzo 2026'!$H$12:$H$262,$Y$4)</f>
        <v>2</v>
      </c>
      <c r="E33" s="178">
        <f>+COUNTIFS('Seguimiento Marzo 2026'!$C$12:$C$262,'estado terrenos '!A33,'Seguimiento Marzo 2026'!$H$12:$H$262,$AA$4)+COUNTIFS('Seguimiento Marzo 2026'!$C$12:$C$262,'estado terrenos '!A33,'Seguimiento Marzo 2026'!$H$12:$H$262,$Y$4)</f>
        <v>1</v>
      </c>
      <c r="F33" s="180">
        <f>+COUNTIFS('Seguimiento Marzo 2026'!$C$12:$C$262,'estado terrenos '!A33,'Seguimiento Marzo 2026'!$H$12:$H$262,$Z$5)+COUNTIFS('Seguimiento Marzo 2026'!$C$12:$C$262,'estado terrenos '!A33,'Seguimiento Marzo 2026'!$H$12:$H$262,$AA$5)+COUNTIFS('Seguimiento Marzo 2026'!$C$12:$C$262,'estado terrenos '!A33,'Seguimiento Marzo 2026'!$H$12:$H$262,$AB$5)+COUNTIFS('Seguimiento Marzo 2026'!$C$12:$C$262,'estado terrenos '!A33,'Seguimiento Marzo 2026'!$H$12:$H$262,$Z$6)</f>
        <v>1</v>
      </c>
      <c r="G33" s="179">
        <f>+COUNTIFS('Seguimiento Marzo 2026'!$C$12:$C$262,'estado terrenos '!A33,'Seguimiento Marzo 2026'!$H$12:$H$262,$AB$4)</f>
        <v>1</v>
      </c>
      <c r="H33" s="178">
        <f>+COUNTIFS('Seguimiento Marzo 2026'!$C$12:$C$262,'estado terrenos '!A33,'Seguimiento Marzo 2026'!$H$12:$H$262,'estado terrenos '!$AB$4,'Seguimiento Marzo 2026'!$I$12:$I$262,$AF$4)</f>
        <v>0</v>
      </c>
      <c r="I33" s="178">
        <f>+COUNTIFS('Seguimiento Marzo 2026'!$C$12:$C$262,'estado terrenos '!A33,'Seguimiento Marzo 2026'!$H$12:$H$262,'estado terrenos '!$AB$4,'Seguimiento Marzo 2026'!$I$12:$I$262,$AE$4)+COUNTIFS('Seguimiento Marzo 2026'!$C$12:$C$262,'estado terrenos '!A33,'Seguimiento Marzo 2026'!$H$12:$H$262,'estado terrenos '!$AB$4,'Seguimiento Marzo 2026'!$I$12:$I$262,$AD$5)</f>
        <v>1</v>
      </c>
      <c r="J33" s="180">
        <f>+COUNTIFS('Seguimiento Marzo 2026'!$C$12:$C$262,'estado terrenos '!A33,'Seguimiento Marzo 2026'!$H$12:$H$262,'estado terrenos '!$AB$4,'Seguimiento Marzo 2026'!$I$12:$I$262,$AD$4)+COUNTIFS('Seguimiento Marzo 2026'!$C$12:$C$262,'estado terrenos '!A33,'Seguimiento Marzo 2026'!$H$12:$H$262,'estado terrenos '!$AB$4,'Seguimiento Marzo 2026'!$I$12:$I$262,'estado terrenos '!$AE$5)+COUNTIFS('Seguimiento Marzo 2026'!$C$12:$C$262,'estado terrenos '!A33,'Seguimiento Marzo 2026'!$H$12:$H$262,'estado terrenos '!$AB$4,'Seguimiento Marzo 2026'!$I$12:$I$262,'estado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Marzo 2026'!$C$12:$C$262,'estado terrenos '!$A33,'Seguimiento Marzo 2026'!$Q$12:$Q$262,'estado terrenos '!$R$5,'Seguimiento Marzo 2026'!$Q$12:$Q$262,$R$4,'Seguimiento Marzo 2026'!$H$12:$H$262,'estado terrenos '!$Q$5)</f>
        <v>0</v>
      </c>
      <c r="S33" s="1">
        <f>+COUNTIFS('Seguimiento Marzo 2026'!$C$12:$C$262,'estado terrenos '!$A33,'Seguimiento Marzo 2026'!$Q$12:$Q$262,'estado terrenos '!S$5,'Seguimiento Marzo 2026'!$Q$12:$Q$262,S$4,'Seguimiento Marzo 2026'!$H$12:$H$262,'estado terrenos '!$Q$5)</f>
        <v>0</v>
      </c>
      <c r="T33" s="1">
        <f>+COUNTIFS('Seguimiento Marzo 2026'!$C$12:$C$262,'estado terrenos '!$A33,'Seguimiento Marzo 2026'!$Q$12:$Q$262,'estado terrenos '!T$5,'Seguimiento Marzo 2026'!$Q$12:$Q$262,T$4,'Seguimiento Marzo 2026'!$H$12:$H$262,'estado terrenos '!$Q$5)</f>
        <v>0</v>
      </c>
      <c r="U33" s="1">
        <f>+COUNTIFS('Seguimiento Marzo 2026'!$C$12:$C$262,'estado terrenos '!$A33,'Seguimiento Marzo 2026'!$Q$12:$Q$262,'estado terrenos '!U$5,'Seguimiento Marzo 2026'!$Q$12:$Q$262,U$4,'Seguimiento Marzo 2026'!$H$12:$H$262,'estado terrenos '!$Q$5)</f>
        <v>0</v>
      </c>
    </row>
    <row r="34" spans="1:22" ht="21.95" customHeight="1" x14ac:dyDescent="0.35">
      <c r="A34" s="121" t="s">
        <v>54</v>
      </c>
      <c r="B34" s="239">
        <f>+COUNTIF('Seguimiento Marzo 2026'!$C$12:$C$262,'estado terrenos '!A34)</f>
        <v>22</v>
      </c>
      <c r="C34" s="240">
        <f>+COUNTIFS('Seguimiento Marzo 2026'!$C$12:$C$262,'estado terrenos '!A34,'Seguimiento Marzo 2026'!$H$12:$H$262,$Z$4,'Seguimiento Marzo 2026'!$Q$12:$Q$262,$AA$6)</f>
        <v>9</v>
      </c>
      <c r="D34" s="179">
        <f>+COUNTIFS('Seguimiento Marzo 2026'!$C$12:$C$262,'estado terrenos '!A34,'Seguimiento Marzo 2026'!$H$12:$H$262,$Z$5)+COUNTIFS('Seguimiento Marzo 2026'!$C$12:$C$262,'estado terrenos '!A34,'Seguimiento Marzo 2026'!$H$12:$H$262,$AA$5)+COUNTIFS('Seguimiento Marzo 2026'!$C$12:$C$262,'estado terrenos '!A34,'Seguimiento Marzo 2026'!$H$12:$H$262,$AB$5)+COUNTIFS('Seguimiento Marzo 2026'!$C$12:$C$262,'estado terrenos '!A34,'Seguimiento Marzo 2026'!$H$12:$H$262,$Z$6)+COUNTIFS('Seguimiento Marzo 2026'!$C$12:$C$262,'estado terrenos '!A34,'Seguimiento Marzo 2026'!$H$12:$H$262,$AA$4)+COUNTIFS('Seguimiento Marzo 2026'!$C$12:$C$262,'estado terrenos '!A34,'Seguimiento Marzo 2026'!$H$12:$H$262,$Y$4)</f>
        <v>11</v>
      </c>
      <c r="E34" s="178">
        <f>+COUNTIFS('Seguimiento Marzo 2026'!$C$12:$C$262,'estado terrenos '!A34,'Seguimiento Marzo 2026'!$H$12:$H$262,$AA$4)+COUNTIFS('Seguimiento Marzo 2026'!$C$12:$C$262,'estado terrenos '!A34,'Seguimiento Marzo 2026'!$H$12:$H$262,$Y$4)</f>
        <v>2</v>
      </c>
      <c r="F34" s="180">
        <f>+COUNTIFS('Seguimiento Marzo 2026'!$C$12:$C$262,'estado terrenos '!A34,'Seguimiento Marzo 2026'!$H$12:$H$262,$Z$5)+COUNTIFS('Seguimiento Marzo 2026'!$C$12:$C$262,'estado terrenos '!A34,'Seguimiento Marzo 2026'!$H$12:$H$262,$AA$5)+COUNTIFS('Seguimiento Marzo 2026'!$C$12:$C$262,'estado terrenos '!A34,'Seguimiento Marzo 2026'!$H$12:$H$262,$AB$5)+COUNTIFS('Seguimiento Marzo 2026'!$C$12:$C$262,'estado terrenos '!A34,'Seguimiento Marzo 2026'!$H$12:$H$262,$Z$6)</f>
        <v>9</v>
      </c>
      <c r="G34" s="179">
        <f>+COUNTIFS('Seguimiento Marzo 2026'!$C$12:$C$262,'estado terrenos '!A34,'Seguimiento Marzo 2026'!$H$12:$H$262,$AB$4)</f>
        <v>2</v>
      </c>
      <c r="H34" s="178">
        <f>+COUNTIFS('Seguimiento Marzo 2026'!$C$12:$C$262,'estado terrenos '!A34,'Seguimiento Marzo 2026'!$H$12:$H$262,'estado terrenos '!$AB$4,'Seguimiento Marzo 2026'!$I$12:$I$262,$AF$4)</f>
        <v>1</v>
      </c>
      <c r="I34" s="178">
        <f>+COUNTIFS('Seguimiento Marzo 2026'!$C$12:$C$262,'estado terrenos '!A34,'Seguimiento Marzo 2026'!$H$12:$H$262,'estado terrenos '!$AB$4,'Seguimiento Marzo 2026'!$I$12:$I$262,$AE$4)+COUNTIFS('Seguimiento Marzo 2026'!$C$12:$C$262,'estado terrenos '!A34,'Seguimiento Marzo 2026'!$H$12:$H$262,'estado terrenos '!$AB$4,'Seguimiento Marzo 2026'!$I$12:$I$262,$AD$5)</f>
        <v>1</v>
      </c>
      <c r="J34" s="180">
        <f>+COUNTIFS('Seguimiento Marzo 2026'!$C$12:$C$262,'estado terrenos '!A34,'Seguimiento Marzo 2026'!$H$12:$H$262,'estado terrenos '!$AB$4,'Seguimiento Marzo 2026'!$I$12:$I$262,$AD$4)+COUNTIFS('Seguimiento Marzo 2026'!$C$12:$C$262,'estado terrenos '!A34,'Seguimiento Marzo 2026'!$H$12:$H$262,'estado terrenos '!$AB$4,'Seguimiento Marzo 2026'!$I$12:$I$262,'estado terrenos '!$AE$5)+COUNTIFS('Seguimiento Marzo 2026'!$C$12:$C$262,'estado terrenos '!A34,'Seguimiento Marzo 2026'!$H$12:$H$262,'estado terrenos '!$AB$4,'Seguimiento Marzo 2026'!$I$12:$I$262,'estado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Marzo 2026'!$C$12:$C$262,'estado terrenos '!$A34,'Seguimiento Marzo 2026'!$Q$12:$Q$262,'estado terrenos '!$R$5,'Seguimiento Marzo 2026'!$Q$12:$Q$262,$R$4,'Seguimiento Marzo 2026'!$H$12:$H$262,'estado terrenos '!$Q$5)</f>
        <v>0</v>
      </c>
      <c r="S34" s="1">
        <f>+COUNTIFS('Seguimiento Marzo 2026'!$C$12:$C$262,'estado terrenos '!$A34,'Seguimiento Marzo 2026'!$Q$12:$Q$262,'estado terrenos '!S$5,'Seguimiento Marzo 2026'!$Q$12:$Q$262,S$4,'Seguimiento Marzo 2026'!$H$12:$H$262,'estado terrenos '!$Q$5)</f>
        <v>0</v>
      </c>
      <c r="T34" s="1">
        <f>+COUNTIFS('Seguimiento Marzo 2026'!$C$12:$C$262,'estado terrenos '!$A34,'Seguimiento Marzo 2026'!$Q$12:$Q$262,'estado terrenos '!T$5,'Seguimiento Marzo 2026'!$Q$12:$Q$262,T$4,'Seguimiento Marzo 2026'!$H$12:$H$262,'estado terrenos '!$Q$5)</f>
        <v>0</v>
      </c>
      <c r="U34" s="1">
        <f>+COUNTIFS('Seguimiento Marzo 2026'!$C$12:$C$262,'estado terrenos '!$A34,'Seguimiento Marzo 2026'!$Q$12:$Q$262,'estado terrenos '!U$5,'Seguimiento Marzo 2026'!$Q$12:$Q$262,U$4,'Seguimiento Marzo 2026'!$H$12:$H$262,'estado terrenos '!$Q$5)</f>
        <v>0</v>
      </c>
    </row>
    <row r="35" spans="1:22" ht="21.95" customHeight="1" x14ac:dyDescent="0.35">
      <c r="A35" s="121" t="s">
        <v>73</v>
      </c>
      <c r="B35" s="239">
        <f>+COUNTIF('Seguimiento Marzo 2026'!$C$12:$C$262,'estado terrenos '!A35)</f>
        <v>3</v>
      </c>
      <c r="C35" s="240">
        <f>+COUNTIFS('Seguimiento Marzo 2026'!$C$12:$C$262,'estado terrenos '!A35,'Seguimiento Marzo 2026'!$H$12:$H$262,$Z$4,'Seguimiento Marzo 2026'!$Q$12:$Q$262,$AA$6)</f>
        <v>1</v>
      </c>
      <c r="D35" s="179">
        <f>+COUNTIFS('Seguimiento Marzo 2026'!$C$12:$C$262,'estado terrenos '!A35,'Seguimiento Marzo 2026'!$H$12:$H$262,$Z$5)+COUNTIFS('Seguimiento Marzo 2026'!$C$12:$C$262,'estado terrenos '!A35,'Seguimiento Marzo 2026'!$H$12:$H$262,$AA$5)+COUNTIFS('Seguimiento Marzo 2026'!$C$12:$C$262,'estado terrenos '!A35,'Seguimiento Marzo 2026'!$H$12:$H$262,$AB$5)+COUNTIFS('Seguimiento Marzo 2026'!$C$12:$C$262,'estado terrenos '!A35,'Seguimiento Marzo 2026'!$H$12:$H$262,$Z$6)+COUNTIFS('Seguimiento Marzo 2026'!$C$12:$C$262,'estado terrenos '!A35,'Seguimiento Marzo 2026'!$H$12:$H$262,$AA$4)+COUNTIFS('Seguimiento Marzo 2026'!$C$12:$C$262,'estado terrenos '!A35,'Seguimiento Marzo 2026'!$H$12:$H$262,$Y$4)</f>
        <v>2</v>
      </c>
      <c r="E35" s="178">
        <f>+COUNTIFS('Seguimiento Marzo 2026'!$C$12:$C$262,'estado terrenos '!A35,'Seguimiento Marzo 2026'!$H$12:$H$262,$AA$4)+COUNTIFS('Seguimiento Marzo 2026'!$C$12:$C$262,'estado terrenos '!A35,'Seguimiento Marzo 2026'!$H$12:$H$262,$Y$4)</f>
        <v>0</v>
      </c>
      <c r="F35" s="180">
        <f>+COUNTIFS('Seguimiento Marzo 2026'!$C$12:$C$262,'estado terrenos '!A35,'Seguimiento Marzo 2026'!$H$12:$H$262,$Z$5)+COUNTIFS('Seguimiento Marzo 2026'!$C$12:$C$262,'estado terrenos '!A35,'Seguimiento Marzo 2026'!$H$12:$H$262,$AA$5)+COUNTIFS('Seguimiento Marzo 2026'!$C$12:$C$262,'estado terrenos '!A35,'Seguimiento Marzo 2026'!$H$12:$H$262,$AB$5)+COUNTIFS('Seguimiento Marzo 2026'!$C$12:$C$262,'estado terrenos '!A35,'Seguimiento Marzo 2026'!$H$12:$H$262,$Z$6)</f>
        <v>2</v>
      </c>
      <c r="G35" s="179">
        <f>+COUNTIFS('Seguimiento Marzo 2026'!$C$12:$C$262,'estado terrenos '!A35,'Seguimiento Marzo 2026'!$H$12:$H$262,$AB$4)</f>
        <v>0</v>
      </c>
      <c r="H35" s="178">
        <f>+COUNTIFS('Seguimiento Marzo 2026'!$C$12:$C$262,'estado terrenos '!A35,'Seguimiento Marzo 2026'!$H$12:$H$262,'estado terrenos '!$AB$4,'Seguimiento Marzo 2026'!$I$12:$I$262,$AF$4)</f>
        <v>0</v>
      </c>
      <c r="I35" s="178">
        <f>+COUNTIFS('Seguimiento Marzo 2026'!$C$12:$C$262,'estado terrenos '!A35,'Seguimiento Marzo 2026'!$H$12:$H$262,'estado terrenos '!$AB$4,'Seguimiento Marzo 2026'!$I$12:$I$262,$AE$4)+COUNTIFS('Seguimiento Marzo 2026'!$C$12:$C$262,'estado terrenos '!A35,'Seguimiento Marzo 2026'!$H$12:$H$262,'estado terrenos '!$AB$4,'Seguimiento Marzo 2026'!$I$12:$I$262,$AD$5)</f>
        <v>0</v>
      </c>
      <c r="J35" s="180">
        <f>+COUNTIFS('Seguimiento Marzo 2026'!$C$12:$C$262,'estado terrenos '!A35,'Seguimiento Marzo 2026'!$H$12:$H$262,'estado terrenos '!$AB$4,'Seguimiento Marzo 2026'!$I$12:$I$262,$AD$4)+COUNTIFS('Seguimiento Marzo 2026'!$C$12:$C$262,'estado terrenos '!A35,'Seguimiento Marzo 2026'!$H$12:$H$262,'estado terrenos '!$AB$4,'Seguimiento Marzo 2026'!$I$12:$I$262,'estado terrenos '!$AE$5)+COUNTIFS('Seguimiento Marzo 2026'!$C$12:$C$262,'estado terrenos '!A35,'Seguimiento Marzo 2026'!$H$12:$H$262,'estado terrenos '!$AB$4,'Seguimiento Marzo 2026'!$I$12:$I$262,'estado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Marzo 2026'!$C$12:$C$262,'estado terrenos '!$A35,'Seguimiento Marzo 2026'!$Q$12:$Q$262,'estado terrenos '!$R$5,'Seguimiento Marzo 2026'!$Q$12:$Q$262,$R$4,'Seguimiento Marzo 2026'!$H$12:$H$262,'estado terrenos '!$Q$5)</f>
        <v>0</v>
      </c>
      <c r="S35" s="1">
        <f>+COUNTIFS('Seguimiento Marzo 2026'!$C$12:$C$262,'estado terrenos '!$A35,'Seguimiento Marzo 2026'!$Q$12:$Q$262,'estado terrenos '!S$5,'Seguimiento Marzo 2026'!$Q$12:$Q$262,S$4,'Seguimiento Marzo 2026'!$H$12:$H$262,'estado terrenos '!$Q$5)</f>
        <v>0</v>
      </c>
      <c r="T35" s="1">
        <f>+COUNTIFS('Seguimiento Marzo 2026'!$C$12:$C$262,'estado terrenos '!$A35,'Seguimiento Marzo 2026'!$Q$12:$Q$262,'estado terrenos '!T$5,'Seguimiento Marzo 2026'!$Q$12:$Q$262,T$4,'Seguimiento Marzo 2026'!$H$12:$H$262,'estado terrenos '!$Q$5)</f>
        <v>0</v>
      </c>
      <c r="U35" s="1">
        <f>+COUNTIFS('Seguimiento Marzo 2026'!$C$12:$C$262,'estado terrenos '!$A35,'Seguimiento Marzo 2026'!$Q$12:$Q$262,'estado terrenos '!U$5,'Seguimiento Marzo 2026'!$Q$12:$Q$262,U$4,'Seguimiento Marzo 2026'!$H$12:$H$262,'estado terrenos '!$Q$5)</f>
        <v>0</v>
      </c>
    </row>
    <row r="36" spans="1:22" ht="21.95" customHeight="1" x14ac:dyDescent="0.35">
      <c r="A36" s="121" t="s">
        <v>56</v>
      </c>
      <c r="B36" s="239">
        <f>+COUNTIF('Seguimiento Marzo 2026'!$C$12:$C$262,'estado terrenos '!A36)</f>
        <v>77</v>
      </c>
      <c r="C36" s="240">
        <f>+COUNTIFS('Seguimiento Marzo 2026'!$C$12:$C$262,'estado terrenos '!A36,'Seguimiento Marzo 2026'!$H$12:$H$262,$Z$4,'Seguimiento Marzo 2026'!$Q$12:$Q$262,$AA$6)</f>
        <v>23</v>
      </c>
      <c r="D36" s="179">
        <f>+COUNTIFS('Seguimiento Marzo 2026'!$C$12:$C$262,'estado terrenos '!A36,'Seguimiento Marzo 2026'!$H$12:$H$262,$Z$5)+COUNTIFS('Seguimiento Marzo 2026'!$C$12:$C$262,'estado terrenos '!A36,'Seguimiento Marzo 2026'!$H$12:$H$262,$AA$5)+COUNTIFS('Seguimiento Marzo 2026'!$C$12:$C$262,'estado terrenos '!A36,'Seguimiento Marzo 2026'!$H$12:$H$262,$AB$5)+COUNTIFS('Seguimiento Marzo 2026'!$C$12:$C$262,'estado terrenos '!A36,'Seguimiento Marzo 2026'!$H$12:$H$262,$Z$6)+COUNTIFS('Seguimiento Marzo 2026'!$C$12:$C$262,'estado terrenos '!A36,'Seguimiento Marzo 2026'!$H$12:$H$262,$AA$4)+COUNTIFS('Seguimiento Marzo 2026'!$C$12:$C$262,'estado terrenos '!A36,'Seguimiento Marzo 2026'!$H$12:$H$262,$Y$4)</f>
        <v>39</v>
      </c>
      <c r="E36" s="178">
        <f>+COUNTIFS('Seguimiento Marzo 2026'!$C$12:$C$262,'estado terrenos '!A36,'Seguimiento Marzo 2026'!$H$12:$H$262,$AA$4)+COUNTIFS('Seguimiento Marzo 2026'!$C$12:$C$262,'estado terrenos '!A36,'Seguimiento Marzo 2026'!$H$12:$H$262,$Y$4)</f>
        <v>3</v>
      </c>
      <c r="F36" s="180">
        <f>+COUNTIFS('Seguimiento Marzo 2026'!$C$12:$C$262,'estado terrenos '!A36,'Seguimiento Marzo 2026'!$H$12:$H$262,$Z$5)+COUNTIFS('Seguimiento Marzo 2026'!$C$12:$C$262,'estado terrenos '!A36,'Seguimiento Marzo 2026'!$H$12:$H$262,$AA$5)+COUNTIFS('Seguimiento Marzo 2026'!$C$12:$C$262,'estado terrenos '!A36,'Seguimiento Marzo 2026'!$H$12:$H$262,$AB$5)+COUNTIFS('Seguimiento Marzo 2026'!$C$12:$C$262,'estado terrenos '!A36,'Seguimiento Marzo 2026'!$H$12:$H$262,$Z$6)</f>
        <v>36</v>
      </c>
      <c r="G36" s="179">
        <f>+COUNTIFS('Seguimiento Marzo 2026'!$C$12:$C$262,'estado terrenos '!A36,'Seguimiento Marzo 2026'!$H$12:$H$262,$AB$4)</f>
        <v>15</v>
      </c>
      <c r="H36" s="178">
        <f>+COUNTIFS('Seguimiento Marzo 2026'!$C$12:$C$262,'estado terrenos '!A36,'Seguimiento Marzo 2026'!$H$12:$H$262,'estado terrenos '!$AB$4,'Seguimiento Marzo 2026'!$I$12:$I$262,$AF$4)</f>
        <v>6</v>
      </c>
      <c r="I36" s="178">
        <f>+COUNTIFS('Seguimiento Marzo 2026'!$C$12:$C$262,'estado terrenos '!A36,'Seguimiento Marzo 2026'!$H$12:$H$262,'estado terrenos '!$AB$4,'Seguimiento Marzo 2026'!$I$12:$I$262,$AE$4)+COUNTIFS('Seguimiento Marzo 2026'!$C$12:$C$262,'estado terrenos '!A36,'Seguimiento Marzo 2026'!$H$12:$H$262,'estado terrenos '!$AB$4,'Seguimiento Marzo 2026'!$I$12:$I$262,$AD$5)</f>
        <v>6</v>
      </c>
      <c r="J36" s="180">
        <f>+COUNTIFS('Seguimiento Marzo 2026'!$C$12:$C$262,'estado terrenos '!A36,'Seguimiento Marzo 2026'!$H$12:$H$262,'estado terrenos '!$AB$4,'Seguimiento Marzo 2026'!$I$12:$I$262,$AD$4)+COUNTIFS('Seguimiento Marzo 2026'!$C$12:$C$262,'estado terrenos '!A36,'Seguimiento Marzo 2026'!$H$12:$H$262,'estado terrenos '!$AB$4,'Seguimiento Marzo 2026'!$I$12:$I$262,'estado terrenos '!$AE$5)+COUNTIFS('Seguimiento Marzo 2026'!$C$12:$C$262,'estado terrenos '!A36,'Seguimiento Marzo 2026'!$H$12:$H$262,'estado terrenos '!$AB$4,'Seguimiento Marzo 2026'!$I$12:$I$262,'estado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Marzo 2026'!$C$12:$C$262,'estado terrenos '!$A36,'Seguimiento Marzo 2026'!$Q$12:$Q$262,'estado terrenos '!$R$5,'Seguimiento Marzo 2026'!$Q$12:$Q$262,$R$4,'Seguimiento Marzo 2026'!$H$12:$H$262,'estado terrenos '!$Q$5)</f>
        <v>0</v>
      </c>
      <c r="S36" s="1">
        <f>+COUNTIFS('Seguimiento Marzo 2026'!$C$12:$C$262,'estado terrenos '!$A36,'Seguimiento Marzo 2026'!$Q$12:$Q$262,'estado terrenos '!S$5,'Seguimiento Marzo 2026'!$Q$12:$Q$262,S$4,'Seguimiento Marzo 2026'!$H$12:$H$262,'estado terrenos '!$Q$5)</f>
        <v>0</v>
      </c>
      <c r="T36" s="1">
        <f>+COUNTIFS('Seguimiento Marzo 2026'!$C$12:$C$262,'estado terrenos '!$A36,'Seguimiento Marzo 2026'!$Q$12:$Q$262,'estado terrenos '!T$5,'Seguimiento Marzo 2026'!$Q$12:$Q$262,T$4,'Seguimiento Marzo 2026'!$H$12:$H$262,'estado terrenos '!$Q$5)</f>
        <v>0</v>
      </c>
      <c r="U36" s="1">
        <f>+COUNTIFS('Seguimiento Marzo 2026'!$C$12:$C$262,'estado terrenos '!$A36,'Seguimiento Marzo 2026'!$Q$12:$Q$262,'estado terrenos '!U$5,'Seguimiento Marzo 2026'!$Q$12:$Q$262,U$4,'Seguimiento Marzo 2026'!$H$12:$H$262,'estado terrenos '!$Q$5)</f>
        <v>0</v>
      </c>
    </row>
    <row r="37" spans="1:22" ht="21.75" thickBot="1" x14ac:dyDescent="0.4">
      <c r="A37" s="122" t="s">
        <v>57</v>
      </c>
      <c r="B37" s="241">
        <f>+COUNTIF('Seguimiento Marzo 2026'!$C$12:$C$262,'estado terrenos '!A37)</f>
        <v>5</v>
      </c>
      <c r="C37" s="240">
        <f>+COUNTIFS('Seguimiento Marzo 2026'!$C$12:$C$262,'estado terrenos '!A37,'Seguimiento Marzo 2026'!$H$12:$H$262,$Z$4,'Seguimiento Marzo 2026'!$Q$12:$Q$262,$AA$6)</f>
        <v>2</v>
      </c>
      <c r="D37" s="330">
        <f>+COUNTIFS('Seguimiento Marzo 2026'!$C$12:$C$262,'estado terrenos '!A37,'Seguimiento Marzo 2026'!$H$12:$H$262,$Z$5)+COUNTIFS('Seguimiento Marzo 2026'!$C$12:$C$262,'estado terrenos '!A37,'Seguimiento Marzo 2026'!$H$12:$H$262,$AA$5)+COUNTIFS('Seguimiento Marzo 2026'!$C$12:$C$262,'estado terrenos '!A37,'Seguimiento Marzo 2026'!$H$12:$H$262,$AB$5)+COUNTIFS('Seguimiento Marzo 2026'!$C$12:$C$262,'estado terrenos '!A37,'Seguimiento Marzo 2026'!$H$12:$H$262,$Z$6)+COUNTIFS('Seguimiento Marzo 2026'!$C$12:$C$262,'estado terrenos '!A37,'Seguimiento Marzo 2026'!$H$12:$H$262,$AA$4)+COUNTIFS('Seguimiento Marzo 2026'!$C$12:$C$262,'estado terrenos '!A37,'Seguimiento Marzo 2026'!$H$12:$H$262,$Y$4)</f>
        <v>3</v>
      </c>
      <c r="E37" s="181">
        <f>+COUNTIFS('Seguimiento Marzo 2026'!$C$12:$C$262,'estado terrenos '!A37,'Seguimiento Marzo 2026'!$H$12:$H$262,$AA$4)+COUNTIFS('Seguimiento Marzo 2026'!$C$12:$C$262,'estado terrenos '!A37,'Seguimiento Marzo 2026'!$H$12:$H$262,$Y$4)</f>
        <v>0</v>
      </c>
      <c r="F37" s="331">
        <f>+COUNTIFS('Seguimiento Marzo 2026'!$C$12:$C$262,'estado terrenos '!A37,'Seguimiento Marzo 2026'!$H$12:$H$262,$Z$5)+COUNTIFS('Seguimiento Marzo 2026'!$C$12:$C$262,'estado terrenos '!A37,'Seguimiento Marzo 2026'!$H$12:$H$262,$AA$5)+COUNTIFS('Seguimiento Marzo 2026'!$C$12:$C$262,'estado terrenos '!A37,'Seguimiento Marzo 2026'!$H$12:$H$262,$AB$5)+COUNTIFS('Seguimiento Marzo 2026'!$C$12:$C$262,'estado terrenos '!A37,'Seguimiento Marzo 2026'!$H$12:$H$262,$Z$6)</f>
        <v>3</v>
      </c>
      <c r="G37" s="330">
        <f>+COUNTIFS('Seguimiento Marzo 2026'!$C$12:$C$262,'estado terrenos '!A37,'Seguimiento Marzo 2026'!$H$12:$H$262,$AB$4)</f>
        <v>0</v>
      </c>
      <c r="H37" s="181">
        <f>+COUNTIFS('Seguimiento Marzo 2026'!$C$12:$C$262,'estado terrenos '!A37,'Seguimiento Marzo 2026'!$H$12:$H$262,'estado terrenos '!$AB$4,'Seguimiento Marzo 2026'!$I$12:$I$262,$AF$4)</f>
        <v>0</v>
      </c>
      <c r="I37" s="181">
        <f>+COUNTIFS('Seguimiento Marzo 2026'!$C$12:$C$262,'estado terrenos '!A37,'Seguimiento Marzo 2026'!$H$12:$H$262,'estado terrenos '!$AB$4,'Seguimiento Marzo 2026'!$I$12:$I$262,$AE$4)+COUNTIFS('Seguimiento Marzo 2026'!$C$12:$C$262,'estado terrenos '!A37,'Seguimiento Marzo 2026'!$H$12:$H$262,'estado terrenos '!$AB$4,'Seguimiento Marzo 2026'!$I$12:$I$262,$AD$5)</f>
        <v>0</v>
      </c>
      <c r="J37" s="331">
        <f>+COUNTIFS('Seguimiento Marzo 2026'!$C$12:$C$262,'estado terrenos '!A37,'Seguimiento Marzo 2026'!$H$12:$H$262,'estado terrenos '!$AB$4,'Seguimiento Marzo 2026'!$I$12:$I$262,$AD$4)+COUNTIFS('Seguimiento Marzo 2026'!$C$12:$C$262,'estado terrenos '!A37,'Seguimiento Marzo 2026'!$H$12:$H$262,'estado terrenos '!$AB$4,'Seguimiento Marzo 2026'!$I$12:$I$262,'estado terrenos '!$AE$5)+COUNTIFS('Seguimiento Marzo 2026'!$C$12:$C$262,'estado terrenos '!A37,'Seguimiento Marzo 2026'!$H$12:$H$262,'estado terrenos '!$AB$4,'Seguimiento Marzo 2026'!$I$12:$I$262,'estado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Marzo 2026'!$C$12:$C$262,'estado terrenos '!$A37,'Seguimiento Marzo 2026'!$Q$12:$Q$262,'estado terrenos '!$R$5,'Seguimiento Marzo 2026'!$Q$12:$Q$262,$R$4,'Seguimiento Marzo 2026'!$H$12:$H$262,'estado terrenos '!$Q$5)</f>
        <v>0</v>
      </c>
      <c r="S37" s="1">
        <f>+COUNTIFS('Seguimiento Marzo 2026'!$C$12:$C$262,'estado terrenos '!$A37,'Seguimiento Marzo 2026'!$Q$12:$Q$262,'estado terrenos '!S$5,'Seguimiento Marzo 2026'!$Q$12:$Q$262,S$4,'Seguimiento Marzo 2026'!$H$12:$H$262,'estado terrenos '!$Q$5)</f>
        <v>0</v>
      </c>
      <c r="T37" s="1">
        <f>+COUNTIFS('Seguimiento Marzo 2026'!$C$12:$C$262,'estado terrenos '!$A37,'Seguimiento Marzo 2026'!$Q$12:$Q$262,'estado terrenos '!T$5,'Seguimiento Marzo 2026'!$Q$12:$Q$262,T$4,'Seguimiento Marzo 2026'!$H$12:$H$262,'estado terrenos '!$Q$5)</f>
        <v>0</v>
      </c>
      <c r="U37" s="1">
        <f>+COUNTIFS('Seguimiento Marzo 2026'!$C$12:$C$262,'estado terrenos '!$A37,'Seguimiento Marzo 2026'!$Q$12:$Q$262,'estado terrenos '!U$5,'Seguimiento Marzo 2026'!$Q$12:$Q$262,U$4,'Seguimiento Marzo 2026'!$H$12:$H$262,'estado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D23" zoomScale="84" zoomScaleNormal="84" workbookViewId="0">
      <selection activeCell="F9" sqref="F9:K9"/>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86" t="s">
        <v>106</v>
      </c>
      <c r="F2" s="386"/>
      <c r="G2" s="386"/>
      <c r="H2" s="386"/>
      <c r="I2" s="386"/>
      <c r="J2" s="386"/>
      <c r="K2" s="386"/>
      <c r="L2" s="386"/>
      <c r="M2" s="386"/>
      <c r="N2" s="98"/>
      <c r="O2" s="98"/>
      <c r="P2" s="43"/>
      <c r="Q2" s="55"/>
    </row>
    <row r="3" spans="1:25" ht="19.5" customHeight="1" x14ac:dyDescent="0.25">
      <c r="B3" s="33"/>
      <c r="E3" s="386"/>
      <c r="F3" s="386"/>
      <c r="G3" s="386"/>
      <c r="H3" s="386"/>
      <c r="I3" s="386"/>
      <c r="J3" s="386"/>
      <c r="K3" s="386"/>
      <c r="L3" s="386"/>
      <c r="M3" s="386"/>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86" t="s">
        <v>559</v>
      </c>
      <c r="E5" s="386"/>
      <c r="F5" s="386"/>
      <c r="G5" s="386"/>
      <c r="H5" s="386"/>
      <c r="I5" s="386"/>
      <c r="J5" s="386"/>
      <c r="K5" s="386"/>
      <c r="L5" s="386"/>
      <c r="M5" s="386"/>
      <c r="N5" s="5"/>
      <c r="O5" s="5"/>
    </row>
    <row r="6" spans="1:25" ht="7.9" customHeight="1" x14ac:dyDescent="0.25">
      <c r="B6" s="33"/>
      <c r="C6" s="33"/>
      <c r="D6" s="386"/>
      <c r="E6" s="386"/>
      <c r="F6" s="386"/>
      <c r="G6" s="386"/>
      <c r="H6" s="386"/>
      <c r="I6" s="386"/>
      <c r="J6" s="386"/>
      <c r="K6" s="386"/>
      <c r="L6" s="386"/>
      <c r="M6" s="386"/>
      <c r="N6" s="5"/>
      <c r="O6" s="5"/>
    </row>
    <row r="7" spans="1:25" ht="7.9" customHeight="1" x14ac:dyDescent="0.25">
      <c r="B7" s="33"/>
      <c r="C7" s="33"/>
      <c r="D7" s="386"/>
      <c r="E7" s="386"/>
      <c r="F7" s="386"/>
      <c r="G7" s="386"/>
      <c r="H7" s="386"/>
      <c r="I7" s="386"/>
      <c r="J7" s="386"/>
      <c r="K7" s="386"/>
      <c r="L7" s="386"/>
      <c r="M7" s="386"/>
      <c r="N7" s="5"/>
      <c r="O7" s="5"/>
    </row>
    <row r="8" spans="1:25" ht="27.75" customHeight="1" x14ac:dyDescent="0.25">
      <c r="B8" s="41"/>
      <c r="D8" s="400"/>
      <c r="E8" s="400"/>
      <c r="F8" s="402"/>
      <c r="G8" s="402"/>
      <c r="H8" s="402"/>
      <c r="I8" s="402"/>
      <c r="J8" s="402"/>
      <c r="K8" s="135"/>
      <c r="L8" s="208"/>
      <c r="N8" s="56"/>
      <c r="O8" s="56"/>
    </row>
    <row r="9" spans="1:25" ht="24" customHeight="1" x14ac:dyDescent="0.25">
      <c r="B9" s="15"/>
      <c r="F9" s="401" t="s">
        <v>740</v>
      </c>
      <c r="G9" s="401"/>
      <c r="H9" s="401"/>
      <c r="I9" s="401"/>
      <c r="J9" s="401"/>
      <c r="K9" s="401"/>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89"/>
      <c r="X11" s="389"/>
      <c r="Y11" s="389"/>
    </row>
    <row r="12" spans="1:25" s="7" customFormat="1" ht="78.75" x14ac:dyDescent="0.25">
      <c r="A12" s="192">
        <v>1</v>
      </c>
      <c r="B12" s="137" t="s">
        <v>122</v>
      </c>
      <c r="C12" s="137" t="s">
        <v>123</v>
      </c>
      <c r="D12" s="137" t="s">
        <v>123</v>
      </c>
      <c r="E12" s="137" t="s">
        <v>124</v>
      </c>
      <c r="F12" s="143" t="s">
        <v>125</v>
      </c>
      <c r="G12" s="138" t="s">
        <v>126</v>
      </c>
      <c r="H12" s="137" t="str">
        <f>'[2]Matriz Mensual Alexis-Sept. 20 '!H11</f>
        <v>Inaugurado</v>
      </c>
      <c r="I12" s="20">
        <f>'[2]Matriz Mensual Alexis-Sept. 20 '!I11</f>
        <v>0</v>
      </c>
      <c r="J12" s="361">
        <f>'[2]Matriz Mensual Alexis-Sept. 20 '!J11</f>
        <v>0</v>
      </c>
      <c r="K12" s="353" t="str">
        <f>'[2]Matriz Mensual Alexis-Sept. 20 '!K11</f>
        <v>18.457552, -70.72747</v>
      </c>
      <c r="L12" s="353" t="str">
        <f>'[2]Matriz Mensual Alexis-Sept. 20 '!L11</f>
        <v>2 N</v>
      </c>
      <c r="M12" s="21" t="str">
        <f>'[2]Matriz Mensual Alexis-Sept. 20 '!M11</f>
        <v>MDM Arquit., EIRL / Mario Delgado Malagón</v>
      </c>
      <c r="N12" s="21" t="str">
        <f>'[2]Matriz Mensual Alexis-Sept. 20 '!N11</f>
        <v>809-712-8343 / 829-9700155</v>
      </c>
      <c r="O12" s="21" t="str">
        <f>'[2]Matriz Mensual Alexis-Sept. 20 '!O11</f>
        <v>mariodelgadomalagon@yahoo.com</v>
      </c>
      <c r="P12" s="21" t="str">
        <f>'[2]Matriz Mensual Alexis-Sept. 20 '!P11</f>
        <v>1ER</v>
      </c>
      <c r="Q12" s="370">
        <f>'[2]Matriz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'[2]Matriz Mensual Alexis-Sept. 20 '!H12</f>
        <v>Inaugurado</v>
      </c>
      <c r="I13" s="22">
        <f>'[2]Matriz Mensual Alexis-Sept. 20 '!I12</f>
        <v>0</v>
      </c>
      <c r="J13" s="337" t="str">
        <f>'[2]Matriz Mensual Alexis-Sept. 20 '!J12</f>
        <v>CAIPI inaugurado. Este Caipi fue inaugurado el 28 de julio de 2020 y solo falta la instalacion de los equipos de cocina y algunos detalles menores</v>
      </c>
      <c r="K13" s="355" t="str">
        <f>'[2]Matriz Mensual Alexis-Sept. 20 '!K12</f>
        <v>18.46111, -70.74270</v>
      </c>
      <c r="L13" s="355" t="str">
        <f>'[2]Matriz Mensual Alexis-Sept. 20 '!L12</f>
        <v>1 N</v>
      </c>
      <c r="M13" s="140" t="str">
        <f>'[2]Matriz Mensual Alexis-Sept. 20 '!M12</f>
        <v>Ramón Oscar Ditren Perdomo</v>
      </c>
      <c r="N13" s="140" t="str">
        <f>'[2]Matriz Mensual Alexis-Sept. 20 '!N12</f>
        <v>829-701-4435</v>
      </c>
      <c r="O13" s="140" t="str">
        <f>'[2]Matriz Mensual Alexis-Sept. 20 '!O12</f>
        <v>oditren@hotmail.com</v>
      </c>
      <c r="P13" s="140" t="str">
        <f>'[2]Matriz Mensual Alexis-Sept. 20 '!P12</f>
        <v>1ER</v>
      </c>
      <c r="Q13" s="371">
        <f>'[2]Matriz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'[2]Matriz Mensual Alexis-Sept. 20 '!H13</f>
        <v>Inaugurado</v>
      </c>
      <c r="I14" s="22">
        <f>'[2]Matriz Mensual Alexis-Sept. 20 '!I13</f>
        <v>0</v>
      </c>
      <c r="J14" s="337" t="str">
        <f>'[2]Matriz Mensual Alexis-Sept. 20 '!J13</f>
        <v>CAIPI inaugurado. Este Caipi fue inaugurado el dia 28 de julio 2020 y solo falta dar mantenimiento a las areas exteriores</v>
      </c>
      <c r="K14" s="355" t="str">
        <f>'[2]Matriz Mensual Alexis-Sept. 20 '!K13</f>
        <v>18.44640,-70.73738</v>
      </c>
      <c r="L14" s="355" t="str">
        <f>'[2]Matriz Mensual Alexis-Sept. 20 '!L13</f>
        <v>1 N</v>
      </c>
      <c r="M14" s="140" t="str">
        <f>'[2]Matriz Mensual Alexis-Sept. 20 '!M13</f>
        <v>Marcia Alexandra Calderón de Brea</v>
      </c>
      <c r="N14" s="140" t="str">
        <f>'[2]Matriz Mensual Alexis-Sept. 20 '!N13</f>
        <v>(809)304-5482</v>
      </c>
      <c r="O14" s="140" t="str">
        <f>'[2]Matriz Mensual Alexis-Sept. 20 '!O13</f>
        <v>calderon.marcia@gmail.com</v>
      </c>
      <c r="P14" s="140" t="str">
        <f>'[2]Matriz Mensual Alexis-Sept. 20 '!P13</f>
        <v>2DO</v>
      </c>
      <c r="Q14" s="371">
        <f>'[2]Matriz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'[2]Matriz Mensual Alexis-Sept. 20 '!H14</f>
        <v>En Construcción</v>
      </c>
      <c r="I15" s="22">
        <f>'[2]Matriz Mensual Alexis-Sept. 20 '!I14</f>
        <v>0</v>
      </c>
      <c r="J15" s="369" t="str">
        <f>'[2]Matriz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'[2]Matriz Mensual Alexis-Sept. 20 '!K14</f>
        <v>18.449060, -70.720413</v>
      </c>
      <c r="L15" s="356" t="str">
        <f>'[2]Matriz Mensual Alexis-Sept. 20 '!L14</f>
        <v>2 N</v>
      </c>
      <c r="M15" s="190" t="str">
        <f>'[2]Matriz Mensual Alexis-Sept. 20 '!M14</f>
        <v>Diny Wander Matos Garabito</v>
      </c>
      <c r="N15" s="190" t="str">
        <f>'[2]Matriz Mensual Alexis-Sept. 20 '!N14</f>
        <v>(809)912-6070</v>
      </c>
      <c r="O15" s="190" t="str">
        <f>'[2]Matriz Mensual Alexis-Sept. 20 '!O14</f>
        <v>dinymatos@hotmail.com</v>
      </c>
      <c r="P15" s="190" t="str">
        <f>'[2]Matriz Mensual Alexis-Sept. 20 '!P14</f>
        <v>2DO</v>
      </c>
      <c r="Q15" s="371">
        <f>'[2]Matriz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'[2]Matriz Mensual Alexis-Sept. 20 '!H15</f>
        <v>Sin Iniciar</v>
      </c>
      <c r="I16" s="23" t="str">
        <f>'[2]Matriz Mensual Alexis-Sept. 20 '!I15</f>
        <v xml:space="preserve">Negociado </v>
      </c>
      <c r="J16" s="362" t="str">
        <f>'[2]Matriz Mensual Alexis-Sept. 20 '!J15</f>
        <v>CAIPI en negociación. Las familias recibieron el pago por la casas que fueron demolidas, pero están en espera del pago de los terrenos para poder iniciar los trabajos. La OGI está evaluando resindir este acuerdo.</v>
      </c>
      <c r="K16" s="357">
        <f>'[2]Matriz Mensual Alexis-Sept. 20 '!K15</f>
        <v>0</v>
      </c>
      <c r="L16" s="357">
        <f>'[2]Matriz Mensual Alexis-Sept. 20 '!L15</f>
        <v>0</v>
      </c>
      <c r="M16" s="145" t="str">
        <f>'[2]Matriz Mensual Alexis-Sept. 20 '!M15</f>
        <v xml:space="preserve">Herbert Lenin Brito </v>
      </c>
      <c r="N16" s="145">
        <f>'[2]Matriz Mensual Alexis-Sept. 20 '!N15</f>
        <v>0</v>
      </c>
      <c r="O16" s="145">
        <f>'[2]Matriz Mensual Alexis-Sept. 20 '!O15</f>
        <v>0</v>
      </c>
      <c r="P16" s="145" t="str">
        <f>'[2]Matriz Mensual Alexis-Sept. 20 '!P15</f>
        <v>2DO</v>
      </c>
      <c r="Q16" s="372">
        <f>'[2]Matriz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'[2]Matriz Mensual Alexis-Sept. 20 '!H16</f>
        <v>Inaugurado</v>
      </c>
      <c r="I17" s="20">
        <f>'[2]Matriz Mensual Alexis-Sept. 20 '!I16</f>
        <v>0</v>
      </c>
      <c r="J17" s="364">
        <f>'[2]Matriz Mensual Alexis-Sept. 20 '!J16</f>
        <v>0</v>
      </c>
      <c r="K17" s="364" t="str">
        <f>'[2]Matriz Mensual Alexis-Sept. 20 '!K16</f>
        <v>18,28417, -70,34220</v>
      </c>
      <c r="L17" s="364" t="str">
        <f>'[2]Matriz Mensual Alexis-Sept. 20 '!L16</f>
        <v>2 N</v>
      </c>
      <c r="M17" s="143" t="str">
        <f>'[2]Matriz Mensual Alexis-Sept. 20 '!M16</f>
        <v>Leidy Espinosa Mejía</v>
      </c>
      <c r="N17" s="143" t="str">
        <f>'[2]Matriz Mensual Alexis-Sept. 20 '!N16</f>
        <v>809-563-1496 / 809-854-1868</v>
      </c>
      <c r="O17" s="143" t="str">
        <f>'[2]Matriz Mensual Alexis-Sept. 20 '!O16</f>
        <v>leidyme@hotmail.com</v>
      </c>
      <c r="P17" s="143" t="str">
        <f>'[2]Matriz Mensual Alexis-Sept. 20 '!P16</f>
        <v>1ER</v>
      </c>
      <c r="Q17" s="373">
        <f>'[2]Matriz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'[2]Matriz Mensual Alexis-Sept. 20 '!H17</f>
        <v>Detenido pago cubicación</v>
      </c>
      <c r="I18" s="22">
        <f>'[2]Matriz Mensual Alexis-Sept. 20 '!I17</f>
        <v>0</v>
      </c>
      <c r="J18" s="337" t="str">
        <f>'[2]Matriz Mensual Alexis-Sept. 20 '!J17</f>
        <v>CAIPI detenido por pago de cubicaciones, Esta Caipi esta en fase de terminación sin embargo está detenido desde el mes de septiembre 2019. Recordamos la necesidad de la escalera de acceso a la azotea.</v>
      </c>
      <c r="K18" s="356" t="str">
        <f>'[2]Matriz Mensual Alexis-Sept. 20 '!K17</f>
        <v>18,2852556, -70,3324021</v>
      </c>
      <c r="L18" s="356" t="str">
        <f>'[2]Matriz Mensual Alexis-Sept. 20 '!L17</f>
        <v>2 N</v>
      </c>
      <c r="M18" s="140" t="str">
        <f>'[2]Matriz Mensual Alexis-Sept. 20 '!M17</f>
        <v>Ingenieria Higüerito SRL/José Ramírez</v>
      </c>
      <c r="N18" s="140" t="str">
        <f>'[2]Matriz Mensual Alexis-Sept. 20 '!N17</f>
        <v>(829)912-2490</v>
      </c>
      <c r="O18" s="140" t="str">
        <f>'[2]Matriz Mensual Alexis-Sept. 20 '!O17</f>
        <v>vlasanchez@yahoo.com</v>
      </c>
      <c r="P18" s="140" t="str">
        <f>'[2]Matriz Mensual Alexis-Sept. 20 '!P17</f>
        <v>2DO</v>
      </c>
      <c r="Q18" s="371">
        <f>'[2]Matriz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'[2]Matriz Mensual Alexis-Sept. 20 '!H18</f>
        <v>Detenido pago cubicación</v>
      </c>
      <c r="I19" s="22">
        <f>'[2]Matriz Mensual Alexis-Sept. 20 '!I18</f>
        <v>0</v>
      </c>
      <c r="J19" s="337" t="str">
        <f>'[2]Matriz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'[2]Matriz Mensual Alexis-Sept. 20 '!K18</f>
        <v>18,266751, -70,325672</v>
      </c>
      <c r="L19" s="356" t="str">
        <f>'[2]Matriz Mensual Alexis-Sept. 20 '!L18</f>
        <v>2 N</v>
      </c>
      <c r="M19" s="140" t="str">
        <f>'[2]Matriz Mensual Alexis-Sept. 20 '!M18</f>
        <v>Santa Ana Guzman Ubri</v>
      </c>
      <c r="N19" s="140" t="str">
        <f>'[2]Matriz Mensual Alexis-Sept. 20 '!N18</f>
        <v>(809)603-3739</v>
      </c>
      <c r="O19" s="140" t="str">
        <f>'[2]Matriz Mensual Alexis-Sept. 20 '!O18</f>
        <v>arqradriel@hotmail.es</v>
      </c>
      <c r="P19" s="140" t="str">
        <f>'[2]Matriz Mensual Alexis-Sept. 20 '!P18</f>
        <v>2DO</v>
      </c>
      <c r="Q19" s="371">
        <f>'[2]Matriz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'[2]Matriz Mensual Alexis-Sept. 20 '!H19</f>
        <v>Detenido</v>
      </c>
      <c r="I20" s="22">
        <f>'[2]Matriz Mensual Alexis-Sept. 20 '!I19</f>
        <v>0</v>
      </c>
      <c r="J20" s="337" t="str">
        <f>'[2]Matriz Mensual Alexis-Sept. 20 '!J19</f>
        <v>CAIPI detenido. El 26/11/19 recibió la aprobación ejecución de pilotes, se cotizo con las compañías autorizadas. Está en espera de confirmación del MINERD; Estos trabajos están detenido desde inicio de la cuarentena.</v>
      </c>
      <c r="K20" s="356" t="str">
        <f>'[2]Matriz Mensual Alexis-Sept. 20 '!K19</f>
        <v>18,241830, -70,211899</v>
      </c>
      <c r="L20" s="356" t="str">
        <f>'[2]Matriz Mensual Alexis-Sept. 20 '!L19</f>
        <v>1 N</v>
      </c>
      <c r="M20" s="140" t="str">
        <f>'[2]Matriz Mensual Alexis-Sept. 20 '!M19</f>
        <v>Ana de la Rosa Mercedes</v>
      </c>
      <c r="N20" s="140" t="str">
        <f>'[2]Matriz Mensual Alexis-Sept. 20 '!N19</f>
        <v>(809)913-2813</v>
      </c>
      <c r="O20" s="140" t="str">
        <f>'[2]Matriz Mensual Alexis-Sept. 20 '!O19</f>
        <v>evenecer.arm@hotmail.com</v>
      </c>
      <c r="P20" s="140" t="str">
        <f>'[2]Matriz Mensual Alexis-Sept. 20 '!P19</f>
        <v>2DO</v>
      </c>
      <c r="Q20" s="371">
        <f>'[2]Matriz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'[2]Matriz Mensual Alexis-Sept. 20 '!H20</f>
        <v>Inaugurado</v>
      </c>
      <c r="I21" s="23">
        <f>'[2]Matriz Mensual Alexis-Sept. 20 '!I20</f>
        <v>0</v>
      </c>
      <c r="J21" s="365">
        <f>'[2]Matriz Mensual Alexis-Sept. 20 '!J20</f>
        <v>0</v>
      </c>
      <c r="K21" s="23">
        <f>'[2]Matriz Mensual Alexis-Sept. 20 '!K20</f>
        <v>0</v>
      </c>
      <c r="L21" s="23">
        <f>'[2]Matriz Mensual Alexis-Sept. 20 '!L20</f>
        <v>0</v>
      </c>
      <c r="M21" s="146" t="str">
        <f>'[2]Matriz Mensual Alexis-Sept. 20 '!M20</f>
        <v>LAMPARD GROUP, SRL / Juan D. Pérez</v>
      </c>
      <c r="N21" s="146" t="str">
        <f>'[2]Matriz Mensual Alexis-Sept. 20 '!N20</f>
        <v>809-424-3032 / 809-334-3426</v>
      </c>
      <c r="O21" s="146" t="str">
        <f>'[2]Matriz Mensual Alexis-Sept. 20 '!O20</f>
        <v>lampardgroupsrl@gmail.com / arq.jdpr@gmail.com</v>
      </c>
      <c r="P21" s="146" t="str">
        <f>'[2]Matriz Mensual Alexis-Sept. 20 '!P20</f>
        <v>1ER</v>
      </c>
      <c r="Q21" s="372">
        <f>'[2]Matriz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'[2]Matriz Mensual Alexis-Sept. 20 '!H21</f>
        <v>Inaugurado</v>
      </c>
      <c r="I22" s="29">
        <f>'[2]Matriz Mensual Alexis-Sept. 20 '!I21</f>
        <v>0</v>
      </c>
      <c r="J22" s="367" t="str">
        <f>'[2]Matriz Mensual Alexis-Sept. 20 '!J21</f>
        <v>CAIPI inaugurado. Este Caipi fue inaugurado el 28 de julio 2020.</v>
      </c>
      <c r="K22" s="358" t="str">
        <f>'[2]Matriz Mensual Alexis-Sept. 20 '!K21</f>
        <v>18,58176, -70,49736</v>
      </c>
      <c r="L22" s="358" t="str">
        <f>'[2]Matriz Mensual Alexis-Sept. 20 '!L21</f>
        <v>1 N</v>
      </c>
      <c r="M22" s="171" t="str">
        <f>'[2]Matriz Mensual Alexis-Sept. 20 '!M21</f>
        <v>Francisco Reynaldo Martinez Subero</v>
      </c>
      <c r="N22" s="171" t="str">
        <f>'[2]Matriz Mensual Alexis-Sept. 20 '!N21</f>
        <v>(829)447-9337</v>
      </c>
      <c r="O22" s="171" t="str">
        <f>'[2]Matriz Mensual Alexis-Sept. 20 '!O21</f>
        <v>martinezsubero2010@hotmail.com</v>
      </c>
      <c r="P22" s="171" t="str">
        <f>'[2]Matriz Mensual Alexis-Sept. 20 '!P21</f>
        <v>2DO</v>
      </c>
      <c r="Q22" s="374">
        <f>'[2]Matriz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'[2]Matriz Mensual Alexis-Sept. 20 '!H22</f>
        <v>En Construcción</v>
      </c>
      <c r="I23" s="96">
        <f>'[2]Matriz Mensual Alexis-Sept. 20 '!I22</f>
        <v>0</v>
      </c>
      <c r="J23" s="368" t="str">
        <f>'[2]Matriz Mensual Alexis-Sept. 20 '!J22</f>
        <v>CAIPI en construcción. El contratista está trabajando en la colocación de pisos y el pañete exterior. Sigue pendiente de la adecuación de la cocina, de acuerdo con los requerimientos del INAIPI.</v>
      </c>
      <c r="K23" s="96" t="str">
        <f>'[2]Matriz Mensual Alexis-Sept. 20 '!K22</f>
        <v>18,205134, -71,109655</v>
      </c>
      <c r="L23" s="96" t="str">
        <f>'[2]Matriz Mensual Alexis-Sept. 20 '!L22</f>
        <v>2 N</v>
      </c>
      <c r="M23" s="359" t="str">
        <f>'[2]Matriz Mensual Alexis-Sept. 20 '!M22</f>
        <v>Luís Bienvenido Ledesma Cuevas</v>
      </c>
      <c r="N23" s="359" t="str">
        <f>'[2]Matriz Mensual Alexis-Sept. 20 '!N22</f>
        <v>829-943-7559</v>
      </c>
      <c r="O23" s="359" t="str">
        <f>'[2]Matriz Mensual Alexis-Sept. 20 '!O22</f>
        <v>b.ledesma9@gmail.com</v>
      </c>
      <c r="P23" s="359" t="str">
        <f>'[2]Matriz Mensual Alexis-Sept. 20 '!P22</f>
        <v>1ER</v>
      </c>
      <c r="Q23" s="375">
        <f>'[2]Matriz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'[2]Matriz Mensual Alexis-Sept. 20 '!H23</f>
        <v>Detenido</v>
      </c>
      <c r="I24" s="20">
        <f>'[2]Matriz Mensual Alexis-Sept. 20 '!I23</f>
        <v>0</v>
      </c>
      <c r="J24" s="367" t="str">
        <f>'[2]Matriz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'[2]Matriz Mensual Alexis-Sept. 20 '!K23</f>
        <v>18,2108480, -71,0994650</v>
      </c>
      <c r="L24" s="364" t="str">
        <f>'[2]Matriz Mensual Alexis-Sept. 20 '!L23</f>
        <v>1 N</v>
      </c>
      <c r="M24" s="143" t="str">
        <f>'[2]Matriz Mensual Alexis-Sept. 20 '!M23</f>
        <v>Hector Bienvenido Segura Matos</v>
      </c>
      <c r="N24" s="143" t="str">
        <f>'[2]Matriz Mensual Alexis-Sept. 20 '!N23</f>
        <v>(809)524-2028</v>
      </c>
      <c r="O24" s="137" t="str">
        <f>'[2]Matriz Mensual Alexis-Sept. 20 '!O23</f>
        <v>hector.claro@hotmail.com</v>
      </c>
      <c r="P24" s="143" t="str">
        <f>'[2]Matriz Mensual Alexis-Sept. 20 '!P23</f>
        <v>2DO</v>
      </c>
      <c r="Q24" s="373">
        <f>'[2]Matriz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'[2]Matriz Mensual Alexis-Sept. 20 '!H24</f>
        <v>Inaugurado</v>
      </c>
      <c r="I25" s="363">
        <f>'[2]Matriz Mensual Alexis-Sept. 20 '!I24</f>
        <v>0</v>
      </c>
      <c r="J25" s="366" t="str">
        <f>'[2]Matriz Mensual Alexis-Sept. 20 '!J24</f>
        <v>CAIPI en servicio, Este centro fue inaugurado, en la primera semana de febrero 2019.</v>
      </c>
      <c r="K25" s="356" t="str">
        <f>'[2]Matriz Mensual Alexis-Sept. 20 '!K24</f>
        <v>18,1965460, -71,1055100</v>
      </c>
      <c r="L25" s="356" t="str">
        <f>'[2]Matriz Mensual Alexis-Sept. 20 '!L24</f>
        <v>2 N</v>
      </c>
      <c r="M25" s="140" t="str">
        <f>'[2]Matriz Mensual Alexis-Sept. 20 '!M24</f>
        <v>Construcciones SLAVA SRL/Stalin Carbonell</v>
      </c>
      <c r="N25" s="140" t="str">
        <f>'[2]Matriz Mensual Alexis-Sept. 20 '!N24</f>
        <v>(829)260-9365</v>
      </c>
      <c r="O25" s="140" t="str">
        <f>'[2]Matriz Mensual Alexis-Sept. 20 '!O24</f>
        <v>stalincarbonell@yahoo.com</v>
      </c>
      <c r="P25" s="140" t="str">
        <f>'[2]Matriz Mensual Alexis-Sept. 20 '!P24</f>
        <v>2DO</v>
      </c>
      <c r="Q25" s="371">
        <f>'[2]Matriz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'[2]Matriz Mensual Alexis-Sept. 20 '!H25</f>
        <v>Inaugurado</v>
      </c>
      <c r="I26" s="22">
        <f>'[2]Matriz Mensual Alexis-Sept. 20 '!I25</f>
        <v>0</v>
      </c>
      <c r="J26" s="190">
        <f>'[2]Matriz Mensual Alexis-Sept. 20 '!J25</f>
        <v>0</v>
      </c>
      <c r="K26" s="22">
        <f>'[2]Matriz Mensual Alexis-Sept. 20 '!K25</f>
        <v>0</v>
      </c>
      <c r="L26" s="22">
        <f>'[2]Matriz Mensual Alexis-Sept. 20 '!L25</f>
        <v>0</v>
      </c>
      <c r="M26" s="140" t="str">
        <f>'[2]Matriz Mensual Alexis-Sept. 20 '!M25</f>
        <v>Venerado León Turbó</v>
      </c>
      <c r="N26" s="140">
        <f>'[2]Matriz Mensual Alexis-Sept. 20 '!N25</f>
        <v>0</v>
      </c>
      <c r="O26" s="140">
        <f>'[2]Matriz Mensual Alexis-Sept. 20 '!O25</f>
        <v>0</v>
      </c>
      <c r="P26" s="140" t="str">
        <f>'[2]Matriz Mensual Alexis-Sept. 20 '!P25</f>
        <v>1ER</v>
      </c>
      <c r="Q26" s="371">
        <f>'[2]Matriz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'[2]Matriz Mensual Alexis-Sept. 20 '!H26</f>
        <v>Sin Iniciar</v>
      </c>
      <c r="I27" s="145" t="str">
        <f>'[2]Matriz Mensual Alexis-Sept. 20 '!I26</f>
        <v xml:space="preserve">Con Propuesta </v>
      </c>
      <c r="J27" s="145">
        <f>'[2]Matriz Mensual Alexis-Sept. 20 '!J26</f>
        <v>0</v>
      </c>
      <c r="K27" s="145">
        <f>'[2]Matriz Mensual Alexis-Sept. 20 '!K26</f>
        <v>0</v>
      </c>
      <c r="L27" s="145">
        <f>'[2]Matriz Mensual Alexis-Sept. 20 '!L26</f>
        <v>0</v>
      </c>
      <c r="M27" s="145" t="str">
        <f>'[2]Matriz Mensual Alexis-Sept. 20 '!M26</f>
        <v>Francisco Alejandro Prats Morey</v>
      </c>
      <c r="N27" s="145" t="str">
        <f>'[2]Matriz Mensual Alexis-Sept. 20 '!N26</f>
        <v>(809)707-0240</v>
      </c>
      <c r="O27" s="145" t="str">
        <f>'[2]Matriz Mensual Alexis-Sept. 20 '!O26</f>
        <v>alex_prats@hotmail.com</v>
      </c>
      <c r="P27" s="145" t="str">
        <f>'[2]Matriz Mensual Alexis-Sept. 20 '!P26</f>
        <v>2DO</v>
      </c>
      <c r="Q27" s="155">
        <f>'[2]Matriz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'[2]Matriz Mensual Alexis-Sept. 20 '!H27</f>
        <v>Sin Iniciar</v>
      </c>
      <c r="I28" s="145" t="str">
        <f>'[2]Matriz Mensual Alexis-Sept. 20 '!I27</f>
        <v xml:space="preserve">Con Propuesta </v>
      </c>
      <c r="J28" s="145">
        <f>'[2]Matriz Mensual Alexis-Sept. 20 '!J27</f>
        <v>0</v>
      </c>
      <c r="K28" s="145">
        <f>'[2]Matriz Mensual Alexis-Sept. 20 '!K27</f>
        <v>0</v>
      </c>
      <c r="L28" s="145">
        <f>'[2]Matriz Mensual Alexis-Sept. 20 '!L27</f>
        <v>0</v>
      </c>
      <c r="M28" s="145" t="str">
        <f>'[2]Matriz Mensual Alexis-Sept. 20 '!M27</f>
        <v>Jesus Emmanuel Montero Javier</v>
      </c>
      <c r="N28" s="145" t="str">
        <f>'[2]Matriz Mensual Alexis-Sept. 20 '!N27</f>
        <v>(829)858-7483</v>
      </c>
      <c r="O28" s="145" t="str">
        <f>'[2]Matriz Mensual Alexis-Sept. 20 '!O27</f>
        <v>emmanuel.grupokratos@gmail.com</v>
      </c>
      <c r="P28" s="145" t="str">
        <f>'[2]Matriz Mensual Alexis-Sept. 20 '!P27</f>
        <v>2DO</v>
      </c>
      <c r="Q28" s="155">
        <f>'[2]Matriz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'[2]Matriz Mensual Alexis-Sept. 20 '!H28</f>
        <v>Inaugurado</v>
      </c>
      <c r="I29" s="145">
        <f>'[2]Matriz Mensual Alexis-Sept. 20 '!I28</f>
        <v>0</v>
      </c>
      <c r="J29" s="145">
        <f>'[2]Matriz Mensual Alexis-Sept. 20 '!J28</f>
        <v>0</v>
      </c>
      <c r="K29" s="145">
        <f>'[2]Matriz Mensual Alexis-Sept. 20 '!K28</f>
        <v>0</v>
      </c>
      <c r="L29" s="145">
        <f>'[2]Matriz Mensual Alexis-Sept. 20 '!L28</f>
        <v>0</v>
      </c>
      <c r="M29" s="145" t="str">
        <f>'[2]Matriz Mensual Alexis-Sept. 20 '!M28</f>
        <v>Yonny Pérez, S.R.L.</v>
      </c>
      <c r="N29" s="145">
        <f>'[2]Matriz Mensual Alexis-Sept. 20 '!N28</f>
        <v>8098012981</v>
      </c>
      <c r="O29" s="145" t="str">
        <f>'[2]Matriz Mensual Alexis-Sept. 20 '!O28</f>
        <v>marlenejfl@hotmail.com; jhonnyperez69@gmail.com</v>
      </c>
      <c r="P29" s="145" t="str">
        <f>'[2]Matriz Mensual Alexis-Sept. 20 '!P28</f>
        <v>1ER</v>
      </c>
      <c r="Q29" s="155">
        <f>'[2]Matriz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'[3]Resumen Clarivel Adames ago. 20'!H10</f>
        <v>Inaugurado</v>
      </c>
      <c r="I30" s="195">
        <f>'[3]Resumen Clarivel Adames ago. 20'!I10</f>
        <v>0</v>
      </c>
      <c r="J30" s="256">
        <f>'[3]Resumen Clarivel Adames ago. 20'!J10</f>
        <v>0</v>
      </c>
      <c r="K30" s="195" t="str">
        <f>'[3]Resumen Clarivel Adames ago. 20'!K10</f>
        <v>18.878156,-71.706987</v>
      </c>
      <c r="L30" s="195" t="str">
        <f>'[3]Resumen Clarivel Adames ago. 20'!L10</f>
        <v>2N</v>
      </c>
      <c r="M30" s="312">
        <f>'[3]Resumen Clarivel Adames ago. 20'!M10</f>
        <v>0</v>
      </c>
      <c r="N30" s="148">
        <f>'[3]Resumen Clarivel Adames ago. 20'!N10</f>
        <v>0</v>
      </c>
      <c r="O30" s="148">
        <f>'[3]Resumen Clarivel Adames ago. 20'!O10</f>
        <v>0</v>
      </c>
      <c r="P30" s="148" t="str">
        <f>'[3]Resumen Clarivel Adames ago. 20'!P10</f>
        <v>1ER</v>
      </c>
      <c r="Q30" s="149">
        <f>'[3]Resumen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'[3]Resumen Clarivel Adames ago. 20'!H11</f>
        <v>Detenido pago cubicación</v>
      </c>
      <c r="I31" s="212">
        <f>'[3]Resumen Clarivel Adames ago. 20'!I11</f>
        <v>0</v>
      </c>
      <c r="J31" s="252" t="str">
        <f>'[3]Resumen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'[3]Resumen Clarivel Adames ago. 20'!K11</f>
        <v>18.7179610, -71.6970430</v>
      </c>
      <c r="L31" s="288" t="str">
        <f>'[3]Resumen Clarivel Adames ago. 20'!L11</f>
        <v>2N</v>
      </c>
      <c r="M31" s="313" t="str">
        <f>'[3]Resumen Clarivel Adames ago. 20'!M11</f>
        <v>Bicerici Const. SRL/Gabriel Abreu</v>
      </c>
      <c r="N31" s="150" t="str">
        <f>'[3]Resumen Clarivel Adames ago. 20'!N11</f>
        <v>(809)886-0061</v>
      </c>
      <c r="O31" s="150" t="str">
        <f>'[3]Resumen Clarivel Adames ago. 20'!O11</f>
        <v>gabrielabreuf@gmail.com</v>
      </c>
      <c r="P31" s="150" t="str">
        <f>'[3]Resumen Clarivel Adames ago. 20'!P11</f>
        <v>2DO</v>
      </c>
      <c r="Q31" s="147">
        <f>'[3]Resumen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'[3]Resumen Clarivel Adames ago. 20'!H12</f>
        <v>Inaugurado</v>
      </c>
      <c r="I32" s="213">
        <f>'[3]Resumen Clarivel Adames ago. 20'!I12</f>
        <v>0</v>
      </c>
      <c r="J32" s="251">
        <f>'[3]Resumen Clarivel Adames ago. 20'!J12</f>
        <v>0</v>
      </c>
      <c r="K32" s="195" t="str">
        <f>'[3]Resumen Clarivel Adames ago. 20'!K12</f>
        <v>18.807104,-71.250357</v>
      </c>
      <c r="L32" s="233" t="str">
        <f>'[3]Resumen Clarivel Adames ago. 20'!L12</f>
        <v>1N</v>
      </c>
      <c r="M32" s="310">
        <f>'[3]Resumen Clarivel Adames ago. 20'!M12</f>
        <v>0</v>
      </c>
      <c r="N32" s="148">
        <f>'[3]Resumen Clarivel Adames ago. 20'!N12</f>
        <v>0</v>
      </c>
      <c r="O32" s="148">
        <f>'[3]Resumen Clarivel Adames ago. 20'!O12</f>
        <v>0</v>
      </c>
      <c r="P32" s="148" t="str">
        <f>'[3]Resumen Clarivel Adames ago. 20'!P12</f>
        <v>1ER</v>
      </c>
      <c r="Q32" s="149">
        <f>'[3]Resumen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'[3]Resumen Clarivel Adames ago. 20'!H13</f>
        <v>Inaugurado</v>
      </c>
      <c r="I33" s="209">
        <f>'[3]Resumen Clarivel Adames ago. 20'!I13</f>
        <v>0</v>
      </c>
      <c r="J33" s="253">
        <f>'[3]Resumen Clarivel Adames ago. 20'!J13</f>
        <v>0</v>
      </c>
      <c r="K33" s="159" t="str">
        <f>'[3]Resumen Clarivel Adames ago. 20'!K13</f>
        <v>18.795283,-71.224238</v>
      </c>
      <c r="L33" s="159" t="str">
        <f>'[3]Resumen Clarivel Adames ago. 20'!L13</f>
        <v>1N</v>
      </c>
      <c r="M33" s="311" t="str">
        <f>'[3]Resumen Clarivel Adames ago. 20'!M13</f>
        <v>Roberto Meraldo Bautista</v>
      </c>
      <c r="N33" s="154" t="str">
        <f>'[3]Resumen Clarivel Adames ago. 20'!N13</f>
        <v>809-667-1566</v>
      </c>
      <c r="O33" s="151" t="str">
        <f>'[3]Resumen Clarivel Adames ago. 20'!O13</f>
        <v>ing.robertombautista@gmail.com</v>
      </c>
      <c r="P33" s="151" t="str">
        <f>'[3]Resumen Clarivel Adames ago. 20'!P13</f>
        <v>1ER</v>
      </c>
      <c r="Q33" s="152">
        <f>'[3]Resumen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'[3]Resumen Clarivel Adames ago. 20'!H14</f>
        <v>Inaugurado</v>
      </c>
      <c r="I34" s="209">
        <f>'[3]Resumen Clarivel Adames ago. 20'!I14</f>
        <v>0</v>
      </c>
      <c r="J34" s="253">
        <f>'[3]Resumen Clarivel Adames ago. 20'!J14</f>
        <v>0</v>
      </c>
      <c r="K34" s="159" t="str">
        <f>'[3]Resumen Clarivel Adames ago. 20'!K14</f>
        <v>18.8188416,-71.2358921</v>
      </c>
      <c r="L34" s="288" t="str">
        <f>'[3]Resumen Clarivel Adames ago. 20'!L14</f>
        <v>2N</v>
      </c>
      <c r="M34" s="311">
        <f>'[3]Resumen Clarivel Adames ago. 20'!M14</f>
        <v>0</v>
      </c>
      <c r="N34" s="151">
        <f>'[3]Resumen Clarivel Adames ago. 20'!N14</f>
        <v>0</v>
      </c>
      <c r="O34" s="151">
        <f>'[3]Resumen Clarivel Adames ago. 20'!O14</f>
        <v>0</v>
      </c>
      <c r="P34" s="151" t="str">
        <f>'[3]Resumen Clarivel Adames ago. 20'!P14</f>
        <v>1ER</v>
      </c>
      <c r="Q34" s="152">
        <f>'[3]Resumen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'[3]Resumen Clarivel Adames ago. 20'!H15</f>
        <v>Detenido por planos</v>
      </c>
      <c r="I35" s="209">
        <f>'[3]Resumen Clarivel Adames ago. 20'!I15</f>
        <v>0</v>
      </c>
      <c r="J35" s="253" t="str">
        <f>'[3]Resumen Clarivel Adames ago. 20'!J15</f>
        <v>CAIPI detenido por plano. Está a la espera de que el MOPC le entregue los planos del rediseño que aprobaron para el muro de contención, le autorizaron a suplirse de piedra desde octubre 2019.</v>
      </c>
      <c r="K35" s="159" t="str">
        <f>'[3]Resumen Clarivel Adames ago. 20'!K15</f>
        <v>18.806670, -71.218434</v>
      </c>
      <c r="L35" s="288" t="str">
        <f>'[3]Resumen Clarivel Adames ago. 20'!L15</f>
        <v>1N</v>
      </c>
      <c r="M35" s="111" t="str">
        <f>'[3]Resumen Clarivel Adames ago. 20'!M15</f>
        <v>Const. ROYSER SRL/Antonio A. Roa C.</v>
      </c>
      <c r="N35" s="154" t="str">
        <f>'[3]Resumen Clarivel Adames ago. 20'!N15</f>
        <v>(809)756-8386, (809)907-7551</v>
      </c>
      <c r="O35" s="151" t="str">
        <f>'[3]Resumen Clarivel Adames ago. 20'!O15</f>
        <v>cons_royser@hotmail.com</v>
      </c>
      <c r="P35" s="151" t="str">
        <f>'[3]Resumen Clarivel Adames ago. 20'!P15</f>
        <v>2DO</v>
      </c>
      <c r="Q35" s="152">
        <f>'[3]Resumen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'[3]Resumen Clarivel Adames ago. 20'!H16</f>
        <v>Inaugurado</v>
      </c>
      <c r="I36" s="209">
        <f>'[3]Resumen Clarivel Adames ago. 20'!I16</f>
        <v>0</v>
      </c>
      <c r="J36" s="253">
        <f>'[3]Resumen Clarivel Adames ago. 20'!J16</f>
        <v>0</v>
      </c>
      <c r="K36" s="159" t="str">
        <f>'[3]Resumen Clarivel Adames ago. 20'!K16</f>
        <v>18.878138, -71.517867</v>
      </c>
      <c r="L36" s="159" t="str">
        <f>'[3]Resumen Clarivel Adames ago. 20'!L16</f>
        <v>2N</v>
      </c>
      <c r="M36" s="311">
        <f>'[3]Resumen Clarivel Adames ago. 20'!M16</f>
        <v>0</v>
      </c>
      <c r="N36" s="151">
        <f>'[3]Resumen Clarivel Adames ago. 20'!N16</f>
        <v>0</v>
      </c>
      <c r="O36" s="151">
        <f>'[3]Resumen Clarivel Adames ago. 20'!O16</f>
        <v>0</v>
      </c>
      <c r="P36" s="151" t="str">
        <f>'[3]Resumen Clarivel Adames ago. 20'!P16</f>
        <v>1ER</v>
      </c>
      <c r="Q36" s="152">
        <f>'[3]Resumen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'[3]Resumen Clarivel Adames ago. 20'!H17</f>
        <v>Detenido pago cubicación</v>
      </c>
      <c r="I37" s="212">
        <f>'[3]Resumen Clarivel Adames ago. 20'!I17</f>
        <v>0</v>
      </c>
      <c r="J37" s="252" t="str">
        <f>'[3]Resumen Clarivel Adames ago. 20'!J17</f>
        <v>CAIPI detenido por pago de cubicación. Está esperando el pago para comprar los hierros y aplicar la segunda mano de pintura, se paralizó desde el 21 de agosto 2020.</v>
      </c>
      <c r="K37" s="188" t="str">
        <f>'[3]Resumen Clarivel Adames ago. 20'!K17</f>
        <v>18.8686300,-715094030</v>
      </c>
      <c r="L37" s="188" t="str">
        <f>'[3]Resumen Clarivel Adames ago. 20'!L17</f>
        <v>2N</v>
      </c>
      <c r="M37" s="26" t="str">
        <f>'[3]Resumen Clarivel Adames ago. 20'!M17</f>
        <v>Armando de Jesús Feliz Valdez</v>
      </c>
      <c r="N37" s="150" t="str">
        <f>'[3]Resumen Clarivel Adames ago. 20'!N17</f>
        <v>(809)654-6852</v>
      </c>
      <c r="O37" s="150" t="str">
        <f>'[3]Resumen Clarivel Adames ago. 20'!O17</f>
        <v>armandojfv@hotmail.com</v>
      </c>
      <c r="P37" s="150" t="str">
        <f>'[3]Resumen Clarivel Adames ago. 20'!P17</f>
        <v>2DO</v>
      </c>
      <c r="Q37" s="147">
        <f>'[3]Resumen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'[3]Resumen Clarivel Adames ago. 20'!H18</f>
        <v>Inaugurado</v>
      </c>
      <c r="I38" s="213">
        <f>'[3]Resumen Clarivel Adames ago. 20'!I18</f>
        <v>0</v>
      </c>
      <c r="J38" s="251">
        <f>'[3]Resumen Clarivel Adames ago. 20'!J18</f>
        <v>0</v>
      </c>
      <c r="K38" s="195" t="str">
        <f>'[3]Resumen Clarivel Adames ago. 20'!K18</f>
        <v>18.492309,-71.420036</v>
      </c>
      <c r="L38" s="195" t="str">
        <f>'[3]Resumen Clarivel Adames ago. 20'!L18</f>
        <v>2N</v>
      </c>
      <c r="M38" s="314" t="str">
        <f>'[3]Resumen Clarivel Adames ago. 20'!M18</f>
        <v>Tirson David Medina Medina</v>
      </c>
      <c r="N38" s="148" t="str">
        <f>'[3]Resumen Clarivel Adames ago. 20'!N18</f>
        <v>809-696-2017</v>
      </c>
      <c r="O38" s="148" t="str">
        <f>'[3]Resumen Clarivel Adames ago. 20'!O18</f>
        <v>ing.medina78@hotmail.com</v>
      </c>
      <c r="P38" s="148" t="str">
        <f>'[3]Resumen Clarivel Adames ago. 20'!P18</f>
        <v>1ER</v>
      </c>
      <c r="Q38" s="149">
        <f>'[3]Resumen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'[3]Resumen Clarivel Adames ago. 20'!H19</f>
        <v>Detenido pago cubicación</v>
      </c>
      <c r="I39" s="209">
        <f>'[3]Resumen Clarivel Adames ago. 20'!I19</f>
        <v>0</v>
      </c>
      <c r="J39" s="253" t="str">
        <f>'[3]Resumen Clarivel Adames ago. 20'!J19</f>
        <v>CAIPI detenido por cubicación. Se quedó en la colocación de block en el segundo piso ya que esta esperando pago de cubicación. Paralizado en fecha 20 de septiembre 2020.</v>
      </c>
      <c r="K39" s="159" t="str">
        <f>'[3]Resumen Clarivel Adames ago. 20'!K19</f>
        <v>18.4874830, -71.4156400</v>
      </c>
      <c r="L39" s="159">
        <f>'[3]Resumen Clarivel Adames ago. 20'!L19</f>
        <v>0</v>
      </c>
      <c r="M39" s="27" t="str">
        <f>'[3]Resumen Clarivel Adames ago. 20'!M19</f>
        <v>Ing. Mildred A. Hernández L</v>
      </c>
      <c r="N39" s="151" t="str">
        <f>'[3]Resumen Clarivel Adames ago. 20'!N19</f>
        <v>829 448 4540</v>
      </c>
      <c r="O39" s="151" t="str">
        <f>'[3]Resumen Clarivel Adames ago. 20'!O19</f>
        <v>milher0911@gmail.com</v>
      </c>
      <c r="P39" s="151" t="str">
        <f>'[3]Resumen Clarivel Adames ago. 20'!P19</f>
        <v>2DO</v>
      </c>
      <c r="Q39" s="152">
        <f>'[3]Resumen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'[3]Resumen Clarivel Adames ago. 20'!H20</f>
        <v>Detenido pago cubicación</v>
      </c>
      <c r="I40" s="209">
        <f>'[3]Resumen Clarivel Adames ago. 20'!I20</f>
        <v>0</v>
      </c>
      <c r="J40" s="253" t="str">
        <f>'[3]Resumen Clarivel Adames ago. 20'!J20</f>
        <v xml:space="preserve">CAIPI detenido por cubicación. Se paralizo en septiembre 2020. Se encuentra en el pulido de pisos y colocación de hierros ya que le tiene pendiente pago de cubicación y no tiene recurso para continuar. </v>
      </c>
      <c r="K40" s="159" t="str">
        <f>'[3]Resumen Clarivel Adames ago. 20'!K20</f>
        <v>18.5067490,-71.3370160</v>
      </c>
      <c r="L40" s="159" t="str">
        <f>'[3]Resumen Clarivel Adames ago. 20'!L20</f>
        <v>1N</v>
      </c>
      <c r="M40" s="16" t="str">
        <f>'[3]Resumen Clarivel Adames ago. 20'!M20</f>
        <v>KELGOMSA SRL/Joaquina Montero</v>
      </c>
      <c r="N40" s="152" t="str">
        <f>'[3]Resumen Clarivel Adames ago. 20'!N20</f>
        <v>(829)552-8602</v>
      </c>
      <c r="O40" s="152" t="str">
        <f>'[3]Resumen Clarivel Adames ago. 20'!O20</f>
        <v>woodysjimenez@gmail.com</v>
      </c>
      <c r="P40" s="151" t="str">
        <f>'[3]Resumen Clarivel Adames ago. 20'!P20</f>
        <v>2DO</v>
      </c>
      <c r="Q40" s="152">
        <f>'[3]Resumen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'[3]Resumen Clarivel Adames ago. 20'!H21</f>
        <v>Detenido pago cubicación</v>
      </c>
      <c r="I41" s="212">
        <f>'[3]Resumen Clarivel Adames ago. 20'!I21</f>
        <v>0</v>
      </c>
      <c r="J41" s="252" t="str">
        <f>'[3]Resumen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'[3]Resumen Clarivel Adames ago. 20'!K21</f>
        <v>18.492515,-71.481005</v>
      </c>
      <c r="L41" s="188" t="str">
        <f>'[3]Resumen Clarivel Adames ago. 20'!L21</f>
        <v>1N</v>
      </c>
      <c r="M41" s="58" t="str">
        <f>'[3]Resumen Clarivel Adames ago. 20'!M21</f>
        <v>Antonio De Oleo Rodríguez (Fallecido).
Nuevo Contratista: Renzo Cuevas</v>
      </c>
      <c r="N41" s="147" t="str">
        <f>'[3]Resumen Clarivel Adames ago. 20'!N21</f>
        <v>809 224 5949</v>
      </c>
      <c r="O41" s="147">
        <f>'[3]Resumen Clarivel Adames ago. 20'!O21</f>
        <v>0</v>
      </c>
      <c r="P41" s="150" t="str">
        <f>'[3]Resumen Clarivel Adames ago. 20'!P21</f>
        <v>1ER</v>
      </c>
      <c r="Q41" s="147">
        <f>'[3]Resumen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'[3]Resumen Clarivel Adames ago. 20'!H22</f>
        <v>Inaugurado</v>
      </c>
      <c r="I42" s="213">
        <f>'[3]Resumen Clarivel Adames ago. 20'!I22</f>
        <v>0</v>
      </c>
      <c r="J42" s="251">
        <f>'[3]Resumen Clarivel Adames ago. 20'!J22</f>
        <v>0</v>
      </c>
      <c r="K42" s="195" t="str">
        <f>'[3]Resumen Clarivel Adames ago. 20'!K22</f>
        <v>18.531413,-71.779258</v>
      </c>
      <c r="L42" s="195" t="str">
        <f>'[3]Resumen Clarivel Adames ago. 20'!L22</f>
        <v>1N</v>
      </c>
      <c r="M42" s="311">
        <f>'[3]Resumen Clarivel Adames ago. 20'!M22</f>
        <v>0</v>
      </c>
      <c r="N42" s="148">
        <f>'[3]Resumen Clarivel Adames ago. 20'!N22</f>
        <v>0</v>
      </c>
      <c r="O42" s="148">
        <f>'[3]Resumen Clarivel Adames ago. 20'!O22</f>
        <v>0</v>
      </c>
      <c r="P42" s="148" t="str">
        <f>'[3]Resumen Clarivel Adames ago. 20'!P22</f>
        <v>1ER</v>
      </c>
      <c r="Q42" s="149">
        <f>'[3]Resumen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'[3]Resumen Clarivel Adames ago. 20'!H23</f>
        <v>Inaugurado</v>
      </c>
      <c r="I43" s="209">
        <f>'[3]Resumen Clarivel Adames ago. 20'!I23</f>
        <v>0</v>
      </c>
      <c r="J43" s="253">
        <f>'[3]Resumen Clarivel Adames ago. 20'!J23</f>
        <v>0</v>
      </c>
      <c r="K43" s="159" t="str">
        <f>'[3]Resumen Clarivel Adames ago. 20'!K23</f>
        <v>18.4931650,-71.856789</v>
      </c>
      <c r="L43" s="159" t="str">
        <f>'[3]Resumen Clarivel Adames ago. 20'!L23</f>
        <v>2N</v>
      </c>
      <c r="M43" s="311">
        <f>'[3]Resumen Clarivel Adames ago. 20'!M23</f>
        <v>0</v>
      </c>
      <c r="N43" s="151">
        <f>'[3]Resumen Clarivel Adames ago. 20'!N23</f>
        <v>0</v>
      </c>
      <c r="O43" s="151">
        <f>'[3]Resumen Clarivel Adames ago. 20'!O23</f>
        <v>0</v>
      </c>
      <c r="P43" s="151" t="str">
        <f>'[3]Resumen Clarivel Adames ago. 20'!P23</f>
        <v>1ER</v>
      </c>
      <c r="Q43" s="152">
        <f>'[3]Resumen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'[3]Resumen Clarivel Adames ago. 20'!H24</f>
        <v>En Construcción</v>
      </c>
      <c r="I44" s="209">
        <f>'[3]Resumen Clarivel Adames ago. 20'!I24</f>
        <v>0</v>
      </c>
      <c r="J44" s="257" t="str">
        <f>'[3]Resumen Clarivel Adames ago. 20'!J24</f>
        <v>CAIPI en construcción. Tienen la losa de entrepiso lista para vaciado solo esperan el turno de la hormigonera para el vaciado de la losa</v>
      </c>
      <c r="K44" s="159" t="str">
        <f>'[3]Resumen Clarivel Adames ago. 20'!K24</f>
        <v>18.380918,-71.531626</v>
      </c>
      <c r="L44" s="159" t="str">
        <f>'[3]Resumen Clarivel Adames ago. 20'!L24</f>
        <v>2N</v>
      </c>
      <c r="M44" s="27" t="str">
        <f>'[3]Resumen Clarivel Adames ago. 20'!M24</f>
        <v>CONSTRUMAGNA SRL/Héctor Peña</v>
      </c>
      <c r="N44" s="151" t="str">
        <f>'[3]Resumen Clarivel Adames ago. 20'!N24</f>
        <v>(809)958-5090</v>
      </c>
      <c r="O44" s="151" t="str">
        <f>'[3]Resumen Clarivel Adames ago. 20'!O24</f>
        <v>construmagna@hotmail.com</v>
      </c>
      <c r="P44" s="151" t="str">
        <f>'[3]Resumen Clarivel Adames ago. 20'!P24</f>
        <v>2DO</v>
      </c>
      <c r="Q44" s="152">
        <f>'[3]Resumen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'[3]Resumen Clarivel Adames ago. 20'!H25</f>
        <v>Detenido pago cubicación</v>
      </c>
      <c r="I45" s="212">
        <f>'[3]Resumen Clarivel Adames ago. 20'!I25</f>
        <v>0</v>
      </c>
      <c r="J45" s="252" t="str">
        <f>'[3]Resumen Clarivel Adames ago. 20'!J25</f>
        <v>CAIPI detenido por cubicación. Se detuvo en julio 2020, en el encofrado de las columnas del primer nivel y la rampa.</v>
      </c>
      <c r="K45" s="188" t="str">
        <f>'[3]Resumen Clarivel Adames ago. 20'!K25</f>
        <v>18.575445,-71.728433</v>
      </c>
      <c r="L45" s="188" t="str">
        <f>'[3]Resumen Clarivel Adames ago. 20'!L25</f>
        <v>2N</v>
      </c>
      <c r="M45" s="26" t="str">
        <f>'[3]Resumen Clarivel Adames ago. 20'!M25</f>
        <v>MASYMAX MULTI SERV. SRL/Juan Jiménez</v>
      </c>
      <c r="N45" s="150" t="str">
        <f>'[3]Resumen Clarivel Adames ago. 20'!N25</f>
        <v>(809) 619-8827</v>
      </c>
      <c r="O45" s="150">
        <f>'[3]Resumen Clarivel Adames ago. 20'!O25</f>
        <v>0</v>
      </c>
      <c r="P45" s="151" t="str">
        <f>'[3]Resumen Clarivel Adames ago. 20'!P25</f>
        <v>2DO</v>
      </c>
      <c r="Q45" s="147">
        <f>'[3]Resumen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'[4]Resumen Ángela Santana Sept 20'!H10</f>
        <v>Inaugurado</v>
      </c>
      <c r="I46" s="213">
        <f>'[4]Resumen Ángela Santana Sept 20'!I10</f>
        <v>0</v>
      </c>
      <c r="J46" s="251">
        <f>'[4]Resumen Ángela Santana Sept 20'!J10</f>
        <v>0</v>
      </c>
      <c r="K46" s="195" t="str">
        <f>'[4]Resumen Ángela Santana Sept 20'!K10</f>
        <v>18.503905, -69.913558</v>
      </c>
      <c r="L46" s="195">
        <f>'[4]Resumen Ángela Santana Sept 20'!L10</f>
        <v>0</v>
      </c>
      <c r="M46" s="21" t="str">
        <f>'[4]Resumen Ángela Santana Sept 20'!M10</f>
        <v>Rocío Sugey Batista Cabrera</v>
      </c>
      <c r="N46" s="143" t="str">
        <f>'[4]Resumen Ángela Santana Sept 20'!N10</f>
        <v>829-723-3390</v>
      </c>
      <c r="O46" s="143" t="str">
        <f>'[4]Resumen Ángela Santana Sept 20'!O10</f>
        <v>Rocio_batista@hotmail.com</v>
      </c>
      <c r="P46" s="143" t="str">
        <f>'[4]Resumen Ángela Santana Sept 20'!P10</f>
        <v>1ER</v>
      </c>
      <c r="Q46" s="149">
        <f>'[4]Resumen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'[4]Resumen Ángela Santana Sept 20'!H11</f>
        <v>Inaugurado</v>
      </c>
      <c r="I47" s="209">
        <f>'[4]Resumen Ángela Santana Sept 20'!I11</f>
        <v>0</v>
      </c>
      <c r="J47" s="253">
        <f>'[4]Resumen Ángela Santana Sept 20'!J11</f>
        <v>0</v>
      </c>
      <c r="K47" s="159" t="str">
        <f>'[4]Resumen Ángela Santana Sept 20'!K11</f>
        <v>18.518757, -69.986506</v>
      </c>
      <c r="L47" s="159">
        <f>'[4]Resumen Ángela Santana Sept 20'!L11</f>
        <v>0</v>
      </c>
      <c r="M47" s="19" t="str">
        <f>'[4]Resumen Ángela Santana Sept 20'!M11</f>
        <v>Carlos Ismael Hernández Rivera</v>
      </c>
      <c r="N47" s="140" t="str">
        <f>'[4]Resumen Ángela Santana Sept 20'!N11</f>
        <v>(809) 962-7120</v>
      </c>
      <c r="O47" s="140" t="str">
        <f>'[4]Resumen Ángela Santana Sept 20'!O11</f>
        <v>eferia@construtek.com</v>
      </c>
      <c r="P47" s="140" t="str">
        <f>'[4]Resumen Ángela Santana Sept 20'!P11</f>
        <v>1ER</v>
      </c>
      <c r="Q47" s="152">
        <f>'[4]Resumen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'[4]Resumen Ángela Santana Sept 20'!H12</f>
        <v>Inaugurado</v>
      </c>
      <c r="I48" s="209">
        <f>'[4]Resumen Ángela Santana Sept 20'!I12</f>
        <v>0</v>
      </c>
      <c r="J48" s="253">
        <f>'[4]Resumen Ángela Santana Sept 20'!J12</f>
        <v>0</v>
      </c>
      <c r="K48" s="159" t="str">
        <f>'[4]Resumen Ángela Santana Sept 20'!K12</f>
        <v>18.4889635,-69.9675451</v>
      </c>
      <c r="L48" s="159">
        <f>'[4]Resumen Ángela Santana Sept 20'!L12</f>
        <v>0</v>
      </c>
      <c r="M48" s="19" t="str">
        <f>'[4]Resumen Ángela Santana Sept 20'!M12</f>
        <v>Represntanciones y Servicios Industriales WI, S.R.L.</v>
      </c>
      <c r="N48" s="140" t="str">
        <f>'[4]Resumen Ángela Santana Sept 20'!N12</f>
        <v>809-751-5890</v>
      </c>
      <c r="O48" s="140" t="str">
        <f>'[4]Resumen Ángela Santana Sept 20'!O12</f>
        <v>maggisanchez56@yahoo.es</v>
      </c>
      <c r="P48" s="140" t="str">
        <f>'[4]Resumen Ángela Santana Sept 20'!P12</f>
        <v>1ER</v>
      </c>
      <c r="Q48" s="152">
        <f>'[4]Resumen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'[4]Resumen Ángela Santana Sept 20'!H13</f>
        <v>Sin Iniciar</v>
      </c>
      <c r="I49" s="209" t="str">
        <f>'[4]Resumen Ángela Santana Sept 20'!I13</f>
        <v xml:space="preserve">Sin Propuesta </v>
      </c>
      <c r="J49" s="253" t="str">
        <f>'[4]Resumen Ángela Santana Sept 20'!J13</f>
        <v>Se rescindió el contrato</v>
      </c>
      <c r="K49" s="159">
        <f>'[4]Resumen Ángela Santana Sept 20'!K13</f>
        <v>0</v>
      </c>
      <c r="L49" s="159">
        <f>'[4]Resumen Ángela Santana Sept 20'!L13</f>
        <v>0</v>
      </c>
      <c r="M49" s="19" t="str">
        <f>'[4]Resumen Ángela Santana Sept 20'!M13</f>
        <v>Construcciones y Tecnología SRL/Eudad Feria</v>
      </c>
      <c r="N49" s="140" t="str">
        <f>'[4]Resumen Ángela Santana Sept 20'!N13</f>
        <v>(809)697-2529</v>
      </c>
      <c r="O49" s="140" t="str">
        <f>'[4]Resumen Ángela Santana Sept 20'!O13</f>
        <v>eferia@construtek.com</v>
      </c>
      <c r="P49" s="140" t="str">
        <f>'[4]Resumen Ángela Santana Sept 20'!P13</f>
        <v>2DO</v>
      </c>
      <c r="Q49" s="152">
        <f>'[4]Resumen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'[4]Resumen Ángela Santana Sept 20'!H14</f>
        <v>Sin Iniciar</v>
      </c>
      <c r="I50" s="209" t="str">
        <f>'[4]Resumen Ángela Santana Sept 20'!I14</f>
        <v xml:space="preserve">Sin Propuesta </v>
      </c>
      <c r="J50" s="253">
        <f>'[4]Resumen Ángela Santana Sept 20'!J14</f>
        <v>0</v>
      </c>
      <c r="K50" s="159">
        <f>'[4]Resumen Ángela Santana Sept 20'!K14</f>
        <v>0</v>
      </c>
      <c r="L50" s="159">
        <f>'[4]Resumen Ángela Santana Sept 20'!L14</f>
        <v>0</v>
      </c>
      <c r="M50" s="19" t="str">
        <f>'[4]Resumen Ángela Santana Sept 20'!M14</f>
        <v>Coart Arquitect, SRL / Claudia Caamaño</v>
      </c>
      <c r="N50" s="140" t="str">
        <f>'[4]Resumen Ángela Santana Sept 20'!N14</f>
        <v>809-227-6707 / 
809-729-7170</v>
      </c>
      <c r="O50" s="140" t="str">
        <f>'[4]Resumen Ángela Santana Sept 20'!O14</f>
        <v>claudiachalas@gmail.com</v>
      </c>
      <c r="P50" s="140" t="str">
        <f>'[4]Resumen Ángela Santana Sept 20'!P14</f>
        <v>1ER</v>
      </c>
      <c r="Q50" s="152">
        <f>'[4]Resumen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'[4]Resumen Ángela Santana Sept 20'!H15</f>
        <v>Sin Iniciar</v>
      </c>
      <c r="I51" s="209" t="str">
        <f>'[4]Resumen Ángela Santana Sept 20'!I15</f>
        <v xml:space="preserve">Sin Propuesta </v>
      </c>
      <c r="J51" s="253">
        <f>'[4]Resumen Ángela Santana Sept 20'!J15</f>
        <v>0</v>
      </c>
      <c r="K51" s="159">
        <f>'[4]Resumen Ángela Santana Sept 20'!K15</f>
        <v>0</v>
      </c>
      <c r="L51" s="159">
        <f>'[4]Resumen Ángela Santana Sept 20'!L15</f>
        <v>0</v>
      </c>
      <c r="M51" s="19" t="str">
        <f>'[4]Resumen Ángela Santana Sept 20'!M15</f>
        <v>Johanny Estrella Rivera</v>
      </c>
      <c r="N51" s="140" t="str">
        <f>'[4]Resumen Ángela Santana Sept 20'!N15</f>
        <v>829-407-5745</v>
      </c>
      <c r="O51" s="140" t="str">
        <f>'[4]Resumen Ángela Santana Sept 20'!O15</f>
        <v>johanny_estrella@hotmail.com</v>
      </c>
      <c r="P51" s="140" t="str">
        <f>'[4]Resumen Ángela Santana Sept 20'!P15</f>
        <v>1ER</v>
      </c>
      <c r="Q51" s="152">
        <f>'[4]Resumen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'[4]Resumen Ángela Santana Sept 20'!H16</f>
        <v>Sin Iniciar</v>
      </c>
      <c r="I52" s="209" t="str">
        <f>'[4]Resumen Ángela Santana Sept 20'!I16</f>
        <v xml:space="preserve">Sin Propuesta </v>
      </c>
      <c r="J52" s="253">
        <f>'[4]Resumen Ángela Santana Sept 20'!J16</f>
        <v>0</v>
      </c>
      <c r="K52" s="159">
        <f>'[4]Resumen Ángela Santana Sept 20'!K16</f>
        <v>0</v>
      </c>
      <c r="L52" s="159">
        <f>'[4]Resumen Ángela Santana Sept 20'!L16</f>
        <v>0</v>
      </c>
      <c r="M52" s="19" t="str">
        <f>'[4]Resumen Ángela Santana Sept 20'!M16</f>
        <v>Constructora Yeara SRL/Edwin Yeara</v>
      </c>
      <c r="N52" s="140" t="str">
        <f>'[4]Resumen Ángela Santana Sept 20'!N16</f>
        <v>(809)958-2629</v>
      </c>
      <c r="O52" s="140" t="str">
        <f>'[4]Resumen Ángela Santana Sept 20'!O16</f>
        <v>constructorayeara@gmail.com</v>
      </c>
      <c r="P52" s="140" t="str">
        <f>'[4]Resumen Ángela Santana Sept 20'!P16</f>
        <v>2DO</v>
      </c>
      <c r="Q52" s="152">
        <f>'[4]Resumen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'[4]Resumen Ángela Santana Sept 20'!H17</f>
        <v>Detenido</v>
      </c>
      <c r="I53" s="209">
        <f>'[4]Resumen Ángela Santana Sept 20'!I17</f>
        <v>0</v>
      </c>
      <c r="J53" s="253" t="str">
        <f>'[4]Resumen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'[4]Resumen Ángela Santana Sept 20'!K17</f>
        <v>18.506004, -69.918172</v>
      </c>
      <c r="L53" s="159">
        <f>'[4]Resumen Ángela Santana Sept 20'!L17</f>
        <v>0</v>
      </c>
      <c r="M53" s="19" t="str">
        <f>'[4]Resumen Ángela Santana Sept 20'!M17</f>
        <v>Const. Serviterm, SRL / Ricardo Peña</v>
      </c>
      <c r="N53" s="140" t="str">
        <f>'[4]Resumen Ángela Santana Sept 20'!N17</f>
        <v>809-801-6676</v>
      </c>
      <c r="O53" s="140" t="str">
        <f>'[4]Resumen Ángela Santana Sept 20'!O17</f>
        <v>p.ricardo01@gmail.com</v>
      </c>
      <c r="P53" s="140" t="str">
        <f>'[4]Resumen Ángela Santana Sept 20'!P17</f>
        <v>1ER</v>
      </c>
      <c r="Q53" s="152">
        <f>'[4]Resumen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'[4]Resumen Ángela Santana Sept 20'!H18</f>
        <v>Detenido</v>
      </c>
      <c r="I54" s="209">
        <f>'[4]Resumen Ángela Santana Sept 20'!I18</f>
        <v>0</v>
      </c>
      <c r="J54" s="253" t="str">
        <f>'[4]Resumen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'[4]Resumen Ángela Santana Sept 20'!K18</f>
        <v>18.506004, -69.918172</v>
      </c>
      <c r="L54" s="159">
        <f>'[4]Resumen Ángela Santana Sept 20'!L18</f>
        <v>0</v>
      </c>
      <c r="M54" s="19" t="str">
        <f>'[4]Resumen Ángela Santana Sept 20'!M18</f>
        <v>JFS Construcciones., SRL / José R. Santana</v>
      </c>
      <c r="N54" s="140" t="str">
        <f>'[4]Resumen Ángela Santana Sept 20'!N18</f>
        <v>829-604-4213</v>
      </c>
      <c r="O54" s="140" t="str">
        <f>'[4]Resumen Ángela Santana Sept 20'!O18</f>
        <v>josesantana2320@gmail.com</v>
      </c>
      <c r="P54" s="140" t="str">
        <f>'[4]Resumen Ángela Santana Sept 20'!P18</f>
        <v>1ER</v>
      </c>
      <c r="Q54" s="152">
        <f>'[4]Resumen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'[4]Resumen Ángela Santana Sept 20'!H19</f>
        <v>Sin Iniciar</v>
      </c>
      <c r="I55" s="209" t="str">
        <f>'[4]Resumen Ángela Santana Sept 20'!I19</f>
        <v xml:space="preserve">Con Propuesta </v>
      </c>
      <c r="J55" s="253">
        <f>'[4]Resumen Ángela Santana Sept 20'!J19</f>
        <v>0</v>
      </c>
      <c r="K55" s="159">
        <f>'[4]Resumen Ángela Santana Sept 20'!K19</f>
        <v>0</v>
      </c>
      <c r="L55" s="159">
        <f>'[4]Resumen Ángela Santana Sept 20'!L19</f>
        <v>0</v>
      </c>
      <c r="M55" s="140" t="str">
        <f>'[4]Resumen Ángela Santana Sept 20'!M19</f>
        <v>Arq. Pérez &amp;  Pérez SRL/Miguel E. Pérez C.</v>
      </c>
      <c r="N55" s="140" t="str">
        <f>'[4]Resumen Ángela Santana Sept 20'!N19</f>
        <v>(809)977-8600</v>
      </c>
      <c r="O55" s="140" t="str">
        <f>'[4]Resumen Ángela Santana Sept 20'!O19</f>
        <v>dtodoterminaciones@gmail.com</v>
      </c>
      <c r="P55" s="140" t="str">
        <f>'[4]Resumen Ángela Santana Sept 20'!P19</f>
        <v>2DO</v>
      </c>
      <c r="Q55" s="152">
        <f>'[4]Resumen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'[4]Resumen Ángela Santana Sept 20'!H20</f>
        <v>Detenido pago terreno</v>
      </c>
      <c r="I56" s="209">
        <f>'[4]Resumen Ángela Santana Sept 20'!I20</f>
        <v>0</v>
      </c>
      <c r="J56" s="253" t="str">
        <f>'[4]Resumen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'[4]Resumen Ángela Santana Sept 20'!K20</f>
        <v>18.481941,-69.886833</v>
      </c>
      <c r="L56" s="159">
        <f>'[4]Resumen Ángela Santana Sept 20'!L20</f>
        <v>0</v>
      </c>
      <c r="M56" s="19" t="str">
        <f>'[4]Resumen Ángela Santana Sept 20'!M20</f>
        <v>Joeliz Mejía Gratereaux</v>
      </c>
      <c r="N56" s="140" t="str">
        <f>'[4]Resumen Ángela Santana Sept 20'!N20</f>
        <v>(829)308-9494</v>
      </c>
      <c r="O56" s="140" t="str">
        <f>'[4]Resumen Ángela Santana Sept 20'!O20</f>
        <v>joem16@gmail.com</v>
      </c>
      <c r="P56" s="140" t="str">
        <f>'[4]Resumen Ángela Santana Sept 20'!P20</f>
        <v>2DO</v>
      </c>
      <c r="Q56" s="152">
        <f>'[4]Resumen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'[4]Resumen Ángela Santana Sept 20'!H21</f>
        <v>Detenido pago cubicación</v>
      </c>
      <c r="I57" s="209">
        <f>'[4]Resumen Ángela Santana Sept 20'!I21</f>
        <v>0</v>
      </c>
      <c r="J57" s="253" t="str">
        <f>'[4]Resumen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'[4]Resumen Ángela Santana Sept 20'!K21</f>
        <v>18.5139730,-69.9894940.</v>
      </c>
      <c r="L57" s="159" t="str">
        <f>'[4]Resumen Ángela Santana Sept 20'!L21</f>
        <v>2N</v>
      </c>
      <c r="M57" s="19" t="str">
        <f>'[4]Resumen Ángela Santana Sept 20'!M21</f>
        <v>Yunior Cifres Sánchez</v>
      </c>
      <c r="N57" s="140" t="str">
        <f>'[4]Resumen Ángela Santana Sept 20'!N21</f>
        <v>(829)689-1301</v>
      </c>
      <c r="O57" s="140" t="str">
        <f>'[4]Resumen Ángela Santana Sept 20'!O21</f>
        <v>j.cifres1975@gmail.com</v>
      </c>
      <c r="P57" s="140" t="str">
        <f>'[4]Resumen Ángela Santana Sept 20'!P21</f>
        <v>2DO</v>
      </c>
      <c r="Q57" s="152">
        <f>'[4]Resumen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'[4]Resumen Ángela Santana Sept 20'!H22</f>
        <v>Detenido pago cubicación</v>
      </c>
      <c r="I58" s="209">
        <f>'[4]Resumen Ángela Santana Sept 20'!I22</f>
        <v>0</v>
      </c>
      <c r="J58" s="253" t="str">
        <f>'[4]Resumen Ángela Santana Sept 20'!J22</f>
        <v>CAIPI detenido por cubicación. Antes detenerse el contratista se encontraba realizando movimiento de tierra (relleno y compactación), espera pago de cubicación.</v>
      </c>
      <c r="K58" s="159" t="str">
        <f>'[4]Resumen Ángela Santana Sept 20'!K22</f>
        <v>18.5223460,-69.9865880</v>
      </c>
      <c r="L58" s="159" t="str">
        <f>'[4]Resumen Ángela Santana Sept 20'!L22</f>
        <v>2N</v>
      </c>
      <c r="M58" s="19" t="str">
        <f>'[4]Resumen Ángela Santana Sept 20'!M22</f>
        <v>Fabio Wilfredo Martínez Castro</v>
      </c>
      <c r="N58" s="140" t="str">
        <f>'[4]Resumen Ángela Santana Sept 20'!N22</f>
        <v>(809)988-2270</v>
      </c>
      <c r="O58" s="140" t="str">
        <f>'[4]Resumen Ángela Santana Sept 20'!O22</f>
        <v>martinezaquino24@gmail.com</v>
      </c>
      <c r="P58" s="140" t="str">
        <f>'[4]Resumen Ángela Santana Sept 20'!P22</f>
        <v>2DO</v>
      </c>
      <c r="Q58" s="152">
        <f>'[4]Resumen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'[4]Resumen Ángela Santana Sept 20'!H23</f>
        <v>Detenido pago cubicación</v>
      </c>
      <c r="I59" s="209">
        <f>'[4]Resumen Ángela Santana Sept 20'!I23</f>
        <v>0</v>
      </c>
      <c r="J59" s="253" t="str">
        <f>'[4]Resumen Ángela Santana Sept 20'!J23</f>
        <v>CAIPI detenido por cubicación. Antes de detenerse trabajaba en colocación de block a nivel de dintel. Espera pago de cubicación.</v>
      </c>
      <c r="K59" s="159" t="str">
        <f>'[4]Resumen Ángela Santana Sept 20'!K23</f>
        <v>18.5063270,-69.9761660.</v>
      </c>
      <c r="L59" s="159">
        <f>'[4]Resumen Ángela Santana Sept 20'!L23</f>
        <v>0</v>
      </c>
      <c r="M59" s="19" t="str">
        <f>'[4]Resumen Ángela Santana Sept 20'!M23</f>
        <v>Const. ViMAENRO SRL/Víctor Encarnación</v>
      </c>
      <c r="N59" s="140" t="str">
        <f>'[4]Resumen Ángela Santana Sept 20'!N23</f>
        <v>(809)350-9784</v>
      </c>
      <c r="O59" s="140" t="str">
        <f>'[4]Resumen Ángela Santana Sept 20'!O23</f>
        <v>vencarnacion@vimaenro.com</v>
      </c>
      <c r="P59" s="140" t="str">
        <f>'[4]Resumen Ángela Santana Sept 20'!P23</f>
        <v>2DO</v>
      </c>
      <c r="Q59" s="152">
        <f>'[4]Resumen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'[5]Matriz Mensual Génesis Sept 20'!H10</f>
        <v>Inaugurado</v>
      </c>
      <c r="I60" s="213">
        <f>'[5]Matriz Mensual Génesis Sept 20'!I10</f>
        <v>0</v>
      </c>
      <c r="J60" s="251">
        <f>'[5]Matriz Mensual Génesis Sept 20'!J10</f>
        <v>0</v>
      </c>
      <c r="K60" s="193">
        <f>'[5]Matriz Mensual Génesis Sept 20'!K10</f>
        <v>0</v>
      </c>
      <c r="L60" s="143" t="str">
        <f>'[5]Matriz Mensual Génesis Sept 20'!L10</f>
        <v>1N</v>
      </c>
      <c r="M60" s="19" t="str">
        <f>'[5]Matriz Mensual Génesis Sept 20'!M10</f>
        <v>Edwin Rafael Contreras</v>
      </c>
      <c r="N60" s="143">
        <f>'[5]Matriz Mensual Génesis Sept 20'!N10</f>
        <v>0</v>
      </c>
      <c r="O60" s="143">
        <f>'[5]Matriz Mensual Génesis Sept 20'!O10</f>
        <v>0</v>
      </c>
      <c r="P60" s="143" t="str">
        <f>'[5]Matriz Mensual Génesis Sept 20'!P10</f>
        <v>1ER</v>
      </c>
      <c r="Q60" s="149">
        <f>'[5]Matriz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'[5]Matriz Mensual Génesis Sept 20'!H11</f>
        <v>Detenido pago cubicación</v>
      </c>
      <c r="I61" s="209">
        <f>'[5]Matriz Mensual Génesis Sept 20'!I11</f>
        <v>0</v>
      </c>
      <c r="J61" s="253" t="str">
        <f>'[5]Matriz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'[5]Matriz Mensual Génesis Sept 20'!K11</f>
        <v>18.461432, -69.606982</v>
      </c>
      <c r="L61" s="140" t="str">
        <f>'[5]Matriz Mensual Génesis Sept 20'!L11</f>
        <v>2N</v>
      </c>
      <c r="M61" s="315" t="str">
        <f>'[5]Matriz Mensual Génesis Sept 20'!M11</f>
        <v>Humberto A. Castillo T./Luz Claribel Bautista</v>
      </c>
      <c r="N61" s="140" t="str">
        <f>'[5]Matriz Mensual Génesis Sept 20'!N11</f>
        <v>(849)816-0410</v>
      </c>
      <c r="O61" s="140" t="str">
        <f>'[5]Matriz Mensual Génesis Sept 20'!O11</f>
        <v>lclaribel2004@yahoo.com</v>
      </c>
      <c r="P61" s="140" t="str">
        <f>'[5]Matriz Mensual Génesis Sept 20'!P11</f>
        <v>2DO</v>
      </c>
      <c r="Q61" s="152">
        <f>'[5]Matriz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'[5]Matriz Mensual Génesis Sept 20'!H12</f>
        <v>Sin Iniciar</v>
      </c>
      <c r="I62" s="140" t="str">
        <f>'[5]Matriz Mensual Génesis Sept 20'!I12</f>
        <v xml:space="preserve">Con Propuesta </v>
      </c>
      <c r="J62" s="253">
        <f>'[5]Matriz Mensual Génesis Sept 20'!J12</f>
        <v>0</v>
      </c>
      <c r="K62" s="196">
        <f>'[5]Matriz Mensual Génesis Sept 20'!K12</f>
        <v>0</v>
      </c>
      <c r="L62" s="140">
        <f>'[5]Matriz Mensual Génesis Sept 20'!L12</f>
        <v>0</v>
      </c>
      <c r="M62" s="140" t="str">
        <f>'[5]Matriz Mensual Génesis Sept 20'!M12</f>
        <v>Luis Manuel Polanco Batista</v>
      </c>
      <c r="N62" s="140" t="str">
        <f>'[5]Matriz Mensual Génesis Sept 20'!N12</f>
        <v>(809)981-6395</v>
      </c>
      <c r="O62" s="140" t="str">
        <f>'[5]Matriz Mensual Génesis Sept 20'!O12</f>
        <v>luispolanco96@hotmail.com</v>
      </c>
      <c r="P62" s="140" t="str">
        <f>'[5]Matriz Mensual Génesis Sept 20'!P12</f>
        <v>2DO</v>
      </c>
      <c r="Q62" s="152">
        <f>'[5]Matriz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'[5]Matriz Mensual Génesis Sept 20'!H13</f>
        <v>Detenido pago cubicación</v>
      </c>
      <c r="I63" s="209">
        <f>'[5]Matriz Mensual Génesis Sept 20'!I13</f>
        <v>0</v>
      </c>
      <c r="J63" s="253" t="str">
        <f>'[5]Matriz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'[5]Matriz Mensual Génesis Sept 20'!K13</f>
        <v>18.468031, -69.698168</v>
      </c>
      <c r="L63" s="140" t="str">
        <f>'[5]Matriz Mensual Génesis Sept 20'!L13</f>
        <v>2N</v>
      </c>
      <c r="M63" s="315" t="str">
        <f>'[5]Matriz Mensual Génesis Sept 20'!M13</f>
        <v>Judith Cruz Garcia</v>
      </c>
      <c r="N63" s="140" t="str">
        <f>'[5]Matriz Mensual Génesis Sept 20'!N13</f>
        <v>(809)756-1912</v>
      </c>
      <c r="O63" s="140" t="str">
        <f>'[5]Matriz Mensual Génesis Sept 20'!O13</f>
        <v>judithcruz21@hotmail.com</v>
      </c>
      <c r="P63" s="140" t="str">
        <f>'[5]Matriz Mensual Génesis Sept 20'!P13</f>
        <v>2DO</v>
      </c>
      <c r="Q63" s="152">
        <f>'[5]Matriz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'[5]Matriz Mensual Génesis Sept 20'!H14</f>
        <v>Detenido</v>
      </c>
      <c r="I64" s="209">
        <f>'[5]Matriz Mensual Génesis Sept 20'!I14</f>
        <v>0</v>
      </c>
      <c r="J64" s="253" t="str">
        <f>'[5]Matriz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'[5]Matriz Mensual Génesis Sept 20'!K14</f>
        <v>18.451404, -69.675114</v>
      </c>
      <c r="L64" s="140" t="str">
        <f>'[5]Matriz Mensual Génesis Sept 20'!L14</f>
        <v>2N</v>
      </c>
      <c r="M64" s="315" t="str">
        <f>'[5]Matriz Mensual Génesis Sept 20'!M14</f>
        <v>Carolina Garcia Garcia</v>
      </c>
      <c r="N64" s="140" t="str">
        <f>'[5]Matriz Mensual Génesis Sept 20'!N14</f>
        <v>(809)657-9845</v>
      </c>
      <c r="O64" s="140" t="str">
        <f>'[5]Matriz Mensual Génesis Sept 20'!O14</f>
        <v>garciacarolina14@gmail.com</v>
      </c>
      <c r="P64" s="140" t="str">
        <f>'[5]Matriz Mensual Génesis Sept 20'!P14</f>
        <v>2DO</v>
      </c>
      <c r="Q64" s="152">
        <f>'[5]Matriz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'[5]Matriz Mensual Génesis Sept 20'!H15</f>
        <v>Inaugurado</v>
      </c>
      <c r="I65" s="209">
        <f>'[5]Matriz Mensual Génesis Sept 20'!I15</f>
        <v>0</v>
      </c>
      <c r="J65" s="253" t="str">
        <f>'[5]Matriz Mensual Génesis Sept 20'!J15</f>
        <v>Inaugurado el dia 3 de julio 2019</v>
      </c>
      <c r="K65" s="158" t="str">
        <f>'[5]Matriz Mensual Génesis Sept 20'!K15</f>
        <v>18.453369,-69.641528</v>
      </c>
      <c r="L65" s="140" t="str">
        <f>'[5]Matriz Mensual Génesis Sept 20'!L15</f>
        <v>1N</v>
      </c>
      <c r="M65" s="315" t="str">
        <f>'[5]Matriz Mensual Génesis Sept 20'!M15</f>
        <v>Cristina Francisca Feliz Cuevas</v>
      </c>
      <c r="N65" s="140" t="str">
        <f>'[5]Matriz Mensual Génesis Sept 20'!N15</f>
        <v>(829)281-9660</v>
      </c>
      <c r="O65" s="140" t="str">
        <f>'[5]Matriz Mensual Génesis Sept 20'!O15</f>
        <v>ing_0930@hotmail.com</v>
      </c>
      <c r="P65" s="140" t="str">
        <f>'[5]Matriz Mensual Génesis Sept 20'!P15</f>
        <v>2DO</v>
      </c>
      <c r="Q65" s="152">
        <f>'[5]Matriz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'[5]Matriz Mensual Génesis Sept 20'!H16</f>
        <v>Sin Iniciar</v>
      </c>
      <c r="I66" s="209" t="str">
        <f>'[5]Matriz Mensual Génesis Sept 20'!I16</f>
        <v xml:space="preserve">Con Propuesta de Donación </v>
      </c>
      <c r="J66" s="253">
        <f>'[5]Matriz Mensual Génesis Sept 20'!J16</f>
        <v>0</v>
      </c>
      <c r="K66" s="159">
        <f>'[5]Matriz Mensual Génesis Sept 20'!K16</f>
        <v>0</v>
      </c>
      <c r="L66" s="159">
        <f>'[5]Matriz Mensual Génesis Sept 20'!L16</f>
        <v>0</v>
      </c>
      <c r="M66" s="140" t="str">
        <f>'[5]Matriz Mensual Génesis Sept 20'!M16</f>
        <v>Cristóbal Portorreal</v>
      </c>
      <c r="N66" s="140" t="str">
        <f>'[5]Matriz Mensual Génesis Sept 20'!N16</f>
        <v>(829)418-8106</v>
      </c>
      <c r="O66" s="140" t="str">
        <f>'[5]Matriz Mensual Génesis Sept 20'!O16</f>
        <v>cristopher_3abc4@hotmail.com</v>
      </c>
      <c r="P66" s="140" t="str">
        <f>'[5]Matriz Mensual Génesis Sept 20'!P16</f>
        <v>2DO</v>
      </c>
      <c r="Q66" s="152">
        <f>'[5]Matriz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'[5]Matriz Mensual Génesis Sept 20'!H17</f>
        <v>Inaugurado</v>
      </c>
      <c r="I67" s="209">
        <f>'[5]Matriz Mensual Génesis Sept 20'!I17</f>
        <v>0</v>
      </c>
      <c r="J67" s="253" t="str">
        <f>'[5]Matriz Mensual Génesis Sept 20'!J17</f>
        <v>CAIPI inaugurado el 27 julio 2020.</v>
      </c>
      <c r="K67" s="159" t="str">
        <f>'[5]Matriz Mensual Génesis Sept 20'!K17</f>
        <v>18.472955, -69.790158</v>
      </c>
      <c r="L67" s="140" t="str">
        <f>'[5]Matriz Mensual Génesis Sept 20'!L17</f>
        <v>1N</v>
      </c>
      <c r="M67" s="315" t="str">
        <f>'[5]Matriz Mensual Génesis Sept 20'!M17</f>
        <v>Zenen Javier Mora</v>
      </c>
      <c r="N67" s="140" t="str">
        <f>'[5]Matriz Mensual Génesis Sept 20'!N17</f>
        <v>809-417-1560</v>
      </c>
      <c r="O67" s="140" t="str">
        <f>'[5]Matriz Mensual Génesis Sept 20'!O17</f>
        <v>javielmora23@hotmail.com</v>
      </c>
      <c r="P67" s="140" t="str">
        <f>'[5]Matriz Mensual Génesis Sept 20'!P17</f>
        <v>1ER</v>
      </c>
      <c r="Q67" s="152">
        <f>'[5]Matriz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'[5]Matriz Mensual Génesis Sept 20'!H18</f>
        <v>Inaugurado</v>
      </c>
      <c r="I68" s="209">
        <f>'[5]Matriz Mensual Génesis Sept 20'!I18</f>
        <v>0</v>
      </c>
      <c r="J68" s="253">
        <f>'[5]Matriz Mensual Génesis Sept 20'!J18</f>
        <v>0</v>
      </c>
      <c r="K68" s="159" t="str">
        <f>'[5]Matriz Mensual Génesis Sept 20'!K18</f>
        <v>18.472000, -69.857794</v>
      </c>
      <c r="L68" s="140">
        <f>'[5]Matriz Mensual Génesis Sept 20'!L18</f>
        <v>0</v>
      </c>
      <c r="M68" s="19" t="str">
        <f>'[5]Matriz Mensual Génesis Sept 20'!M18</f>
        <v>Yanyris Domínguez Montás</v>
      </c>
      <c r="N68" s="139" t="str">
        <f>'[5]Matriz Mensual Génesis Sept 20'!N18</f>
        <v>(829)662-4488</v>
      </c>
      <c r="O68" s="140">
        <f>'[5]Matriz Mensual Génesis Sept 20'!O18</f>
        <v>0</v>
      </c>
      <c r="P68" s="140" t="str">
        <f>'[5]Matriz Mensual Génesis Sept 20'!P18</f>
        <v>1ER</v>
      </c>
      <c r="Q68" s="152">
        <f>'[5]Matriz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'[5]Matriz Mensual Génesis Sept 20'!H19</f>
        <v>Detenido</v>
      </c>
      <c r="I69" s="209">
        <f>'[5]Matriz Mensual Génesis Sept 20'!I19</f>
        <v>0</v>
      </c>
      <c r="J69" s="253" t="str">
        <f>'[5]Matriz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'[5]Matriz Mensual Génesis Sept 20'!K19</f>
        <v>18.476534, -69.872851</v>
      </c>
      <c r="L69" s="139" t="str">
        <f>'[5]Matriz Mensual Génesis Sept 20'!L19</f>
        <v>1N</v>
      </c>
      <c r="M69" s="315" t="str">
        <f>'[5]Matriz Mensual Génesis Sept 20'!M19</f>
        <v>Delvinson Julian Mosquea Jorge</v>
      </c>
      <c r="N69" s="139" t="str">
        <f>'[5]Matriz Mensual Génesis Sept 20'!N19</f>
        <v>(809)443-3887</v>
      </c>
      <c r="O69" s="139" t="str">
        <f>'[5]Matriz Mensual Génesis Sept 20'!O19</f>
        <v>delvinson2007@gmail.com</v>
      </c>
      <c r="P69" s="139" t="str">
        <f>'[5]Matriz Mensual Génesis Sept 20'!P19</f>
        <v>2DO</v>
      </c>
      <c r="Q69" s="152">
        <f>'[5]Matriz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'[5]Matriz Mensual Génesis Sept 20'!H20</f>
        <v>Detenido pago cubicación</v>
      </c>
      <c r="I70" s="209">
        <f>'[5]Matriz Mensual Génesis Sept 20'!I20</f>
        <v>0</v>
      </c>
      <c r="J70" s="253" t="str">
        <f>'[5]Matriz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'[5]Matriz Mensual Génesis Sept 20'!K20</f>
        <v>18.478408, -69.843590</v>
      </c>
      <c r="L70" s="139" t="str">
        <f>'[5]Matriz Mensual Génesis Sept 20'!L20</f>
        <v>2N</v>
      </c>
      <c r="M70" s="315" t="str">
        <f>'[5]Matriz Mensual Génesis Sept 20'!M20</f>
        <v>Judith Emilia Labata del Pozo</v>
      </c>
      <c r="N70" s="140" t="str">
        <f>'[5]Matriz Mensual Génesis Sept 20'!N20</f>
        <v>809-850-1400</v>
      </c>
      <c r="O70" s="139" t="str">
        <f>'[5]Matriz Mensual Génesis Sept 20'!O20</f>
        <v>inglabata22@gmail.com</v>
      </c>
      <c r="P70" s="139" t="str">
        <f>'[5]Matriz Mensual Génesis Sept 20'!P20</f>
        <v>2DO</v>
      </c>
      <c r="Q70" s="152">
        <f>'[5]Matriz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'[5]Matriz Mensual Génesis Sept 20'!H21</f>
        <v>Inaugurado</v>
      </c>
      <c r="I71" s="209">
        <f>'[5]Matriz Mensual Génesis Sept 20'!I21</f>
        <v>0</v>
      </c>
      <c r="J71" s="258">
        <f>'[5]Matriz Mensual Génesis Sept 20'!J21</f>
        <v>0</v>
      </c>
      <c r="K71" s="159">
        <f>'[5]Matriz Mensual Génesis Sept 20'!K21</f>
        <v>0</v>
      </c>
      <c r="L71" s="140" t="str">
        <f>'[5]Matriz Mensual Génesis Sept 20'!L21</f>
        <v>1N</v>
      </c>
      <c r="M71" s="315" t="str">
        <f>'[5]Matriz Mensual Génesis Sept 20'!M21</f>
        <v>Pedro Bienvenido Sosa Hernández</v>
      </c>
      <c r="N71" s="140">
        <f>'[5]Matriz Mensual Génesis Sept 20'!N21</f>
        <v>0</v>
      </c>
      <c r="O71" s="139" t="str">
        <f>'[5]Matriz Mensual Génesis Sept 20'!O21</f>
        <v>celeon24@gmail.com</v>
      </c>
      <c r="P71" s="140" t="str">
        <f>'[5]Matriz Mensual Génesis Sept 20'!P21</f>
        <v>1ER</v>
      </c>
      <c r="Q71" s="152">
        <f>'[5]Matriz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'[5]Matriz Mensual Génesis Sept 20'!H22</f>
        <v>Detenido</v>
      </c>
      <c r="I72" s="209">
        <f>'[5]Matriz Mensual Génesis Sept 20'!I22</f>
        <v>0</v>
      </c>
      <c r="J72" s="249" t="str">
        <f>'[5]Matriz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'[5]Matriz Mensual Génesis Sept 20'!K22</f>
        <v>18.493687, -69.750482</v>
      </c>
      <c r="L72" s="139" t="str">
        <f>'[5]Matriz Mensual Génesis Sept 20'!L22</f>
        <v>1N</v>
      </c>
      <c r="M72" s="315" t="str">
        <f>'[5]Matriz Mensual Génesis Sept 20'!M22</f>
        <v>Daysis Bienvenida Santos Cabrera</v>
      </c>
      <c r="N72" s="140" t="str">
        <f>'[5]Matriz Mensual Génesis Sept 20'!N22</f>
        <v>(849)860-2472</v>
      </c>
      <c r="O72" s="139" t="str">
        <f>'[5]Matriz Mensual Génesis Sept 20'!O22</f>
        <v>daysis-santos@hotmail.com</v>
      </c>
      <c r="P72" s="139" t="str">
        <f>'[5]Matriz Mensual Génesis Sept 20'!P22</f>
        <v>1ER</v>
      </c>
      <c r="Q72" s="152">
        <f>'[5]Matriz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'[5]Matriz Mensual Génesis Sept 20'!H23</f>
        <v>Inaugurado</v>
      </c>
      <c r="I73" s="209">
        <f>'[5]Matriz Mensual Génesis Sept 20'!I23</f>
        <v>0</v>
      </c>
      <c r="J73" s="249" t="str">
        <f>'[5]Matriz Mensual Génesis Sept 20'!J23</f>
        <v>CAIPI inagurado el 7 de noviembre 2019 .  La supervisión está pendiente realizar el hueco del extractor de la cocina y contenes, aceras y pavimentación de la calle frontal.</v>
      </c>
      <c r="K73" s="159" t="str">
        <f>'[5]Matriz Mensual Génesis Sept 20'!K23</f>
        <v>18.507116, -69.746212</v>
      </c>
      <c r="L73" s="139" t="str">
        <f>'[5]Matriz Mensual Génesis Sept 20'!L23</f>
        <v>1N</v>
      </c>
      <c r="M73" s="315" t="str">
        <f>'[5]Matriz Mensual Génesis Sept 20'!M23</f>
        <v>Cía. de León y Asoc., SRL /C. E. de León</v>
      </c>
      <c r="N73" s="140">
        <f>'[5]Matriz Mensual Génesis Sept 20'!N23</f>
        <v>0</v>
      </c>
      <c r="O73" s="140" t="str">
        <f>'[5]Matriz Mensual Génesis Sept 20'!O23</f>
        <v>marthadesanchez@gmail.com</v>
      </c>
      <c r="P73" s="139" t="str">
        <f>'[5]Matriz Mensual Génesis Sept 20'!P23</f>
        <v>1ER</v>
      </c>
      <c r="Q73" s="152">
        <f>'[5]Matriz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'[5]Matriz Mensual Génesis Sept 20'!H24</f>
        <v>Detenido pago cubicación</v>
      </c>
      <c r="I74" s="209">
        <f>'[5]Matriz Mensual Génesis Sept 20'!I24</f>
        <v>0</v>
      </c>
      <c r="J74" s="253" t="str">
        <f>'[5]Matriz Mensual Génesis Sept 20'!J24</f>
        <v>CAIPI detenido por cubicación. Antes detenerse realizó el vaciado de zapata del edificio, vació piso de la cisterna de 8000gls. Tiene pendiente de pago 2 cubicaciones una de ella desde febrero 2020.</v>
      </c>
      <c r="K74" s="159" t="str">
        <f>'[5]Matriz Mensual Génesis Sept 20'!K24</f>
        <v>18.491478,-69.875372</v>
      </c>
      <c r="L74" s="139" t="str">
        <f>'[5]Matriz Mensual Génesis Sept 20'!L24</f>
        <v>2N</v>
      </c>
      <c r="M74" s="315" t="str">
        <f>'[5]Matriz Mensual Génesis Sept 20'!M24</f>
        <v>Banesa Howley de Oleo</v>
      </c>
      <c r="N74" s="140" t="str">
        <f>'[5]Matriz Mensual Génesis Sept 20'!N24</f>
        <v>(809)330-8592</v>
      </c>
      <c r="O74" s="140" t="str">
        <f>'[5]Matriz Mensual Génesis Sept 20'!O24</f>
        <v>arq.banesahowley@hotmail.com</v>
      </c>
      <c r="P74" s="139" t="str">
        <f>'[5]Matriz Mensual Génesis Sept 20'!P24</f>
        <v>2DO</v>
      </c>
      <c r="Q74" s="152">
        <f>'[5]Matriz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'[5]Matriz Mensual Génesis Sept 20'!H25</f>
        <v>En Construcción</v>
      </c>
      <c r="I75" s="209">
        <f>'[5]Matriz Mensual Génesis Sept 20'!I25</f>
        <v>0</v>
      </c>
      <c r="J75" s="253" t="str">
        <f>'[5]Matriz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'[5]Matriz Mensual Génesis Sept 20'!K25</f>
        <v>18.497185, -69.856260</v>
      </c>
      <c r="L75" s="139" t="str">
        <f>'[5]Matriz Mensual Génesis Sept 20'!L25</f>
        <v>2N</v>
      </c>
      <c r="M75" s="315" t="str">
        <f>'[5]Matriz Mensual Génesis Sept 20'!M25</f>
        <v>Matha Beatriz Acosta del Rosario</v>
      </c>
      <c r="N75" s="140">
        <f>'[5]Matriz Mensual Génesis Sept 20'!N25</f>
        <v>0</v>
      </c>
      <c r="O75" s="140">
        <f>'[5]Matriz Mensual Génesis Sept 20'!O25</f>
        <v>0</v>
      </c>
      <c r="P75" s="139" t="str">
        <f>'[5]Matriz Mensual Génesis Sept 20'!P25</f>
        <v>2DO</v>
      </c>
      <c r="Q75" s="152">
        <f>'[5]Matriz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'[5]Matriz Mensual Génesis Sept 20'!H26</f>
        <v>Detenido</v>
      </c>
      <c r="I76" s="209">
        <f>'[5]Matriz Mensual Génesis Sept 20'!I26</f>
        <v>0</v>
      </c>
      <c r="J76" s="253" t="str">
        <f>'[5]Matriz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'[5]Matriz Mensual Génesis Sept 20'!K26</f>
        <v>18.502302, -69.814532</v>
      </c>
      <c r="L76" s="139" t="str">
        <f>'[5]Matriz Mensual Génesis Sept 20'!L26</f>
        <v>1N</v>
      </c>
      <c r="M76" s="315" t="str">
        <f>'[5]Matriz Mensual Génesis Sept 20'!M26</f>
        <v>EDCONSA SRL/Reynaldo Jover</v>
      </c>
      <c r="N76" s="140" t="str">
        <f>'[5]Matriz Mensual Génesis Sept 20'!N26</f>
        <v>(829)340-9379</v>
      </c>
      <c r="O76" s="140" t="str">
        <f>'[5]Matriz Mensual Génesis Sept 20'!O26</f>
        <v>joel@edconsa.com</v>
      </c>
      <c r="P76" s="139" t="str">
        <f>'[5]Matriz Mensual Génesis Sept 20'!P26</f>
        <v>2DO</v>
      </c>
      <c r="Q76" s="152">
        <f>'[5]Matriz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'[5]Matriz Mensual Génesis Sept 20'!H27</f>
        <v>Detenido pago cubicación</v>
      </c>
      <c r="I77" s="209">
        <f>'[5]Matriz Mensual Génesis Sept 20'!I27</f>
        <v>0</v>
      </c>
      <c r="J77" s="253" t="str">
        <f>'[5]Matriz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'[5]Matriz Mensual Génesis Sept 20'!K27</f>
        <v>18.508012, -69.873256</v>
      </c>
      <c r="L77" s="140" t="str">
        <f>'[5]Matriz Mensual Génesis Sept 20'!L27</f>
        <v>1N</v>
      </c>
      <c r="M77" s="315" t="str">
        <f>'[5]Matriz Mensual Génesis Sept 20'!M27</f>
        <v>Cecilia Evelin Estrella González</v>
      </c>
      <c r="N77" s="140" t="str">
        <f>'[5]Matriz Mensual Génesis Sept 20'!N27</f>
        <v>(829)372-6881</v>
      </c>
      <c r="O77" s="140" t="str">
        <f>'[5]Matriz Mensual Génesis Sept 20'!O27</f>
        <v>evelinestrella@hotmail.com</v>
      </c>
      <c r="P77" s="140" t="str">
        <f>'[5]Matriz Mensual Génesis Sept 20'!P27</f>
        <v>1ER</v>
      </c>
      <c r="Q77" s="152">
        <f>'[5]Matriz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'[5]Matriz Mensual Génesis Sept 20'!H28</f>
        <v>Inaugurado</v>
      </c>
      <c r="I78" s="209">
        <f>'[5]Matriz Mensual Génesis Sept 20'!I28</f>
        <v>0</v>
      </c>
      <c r="J78" s="253" t="str">
        <f>'[5]Matriz Mensual Génesis Sept 20'!J28</f>
        <v>CAIPI inaugurado el 27 julio 2020,</v>
      </c>
      <c r="K78" s="159" t="str">
        <f>'[5]Matriz Mensual Génesis Sept 20'!K28</f>
        <v>18.510085, -69.859510</v>
      </c>
      <c r="L78" s="139" t="str">
        <f>'[5]Matriz Mensual Génesis Sept 20'!L28</f>
        <v>2N</v>
      </c>
      <c r="M78" s="315" t="str">
        <f>'[5]Matriz Mensual Génesis Sept 20'!M28</f>
        <v>Felix Alexander Herrera Mora</v>
      </c>
      <c r="N78" s="139" t="str">
        <f>'[5]Matriz Mensual Génesis Sept 20'!N28</f>
        <v>(809)603-8909</v>
      </c>
      <c r="O78" s="139" t="str">
        <f>'[5]Matriz Mensual Génesis Sept 20'!O28</f>
        <v>felixherrera09@hotmail.com</v>
      </c>
      <c r="P78" s="139" t="str">
        <f>'[5]Matriz Mensual Génesis Sept 20'!P28</f>
        <v>2DO</v>
      </c>
      <c r="Q78" s="152">
        <f>'[5]Matriz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'[5]Matriz Mensual Génesis Sept 20'!H29</f>
        <v>Detenido por planos</v>
      </c>
      <c r="I79" s="209">
        <f>'[5]Matriz Mensual Génesis Sept 20'!I29</f>
        <v>0</v>
      </c>
      <c r="J79" s="253" t="str">
        <f>'[5]Matriz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'[5]Matriz Mensual Génesis Sept 20'!K29</f>
        <v>18.518065, -69.857823</v>
      </c>
      <c r="L79" s="139" t="str">
        <f>'[5]Matriz Mensual Génesis Sept 20'!L29</f>
        <v>2N</v>
      </c>
      <c r="M79" s="315" t="str">
        <f>'[5]Matriz Mensual Génesis Sept 20'!M29</f>
        <v>Yoanna Matos Hernandez</v>
      </c>
      <c r="N79" s="139" t="str">
        <f>'[5]Matriz Mensual Génesis Sept 20'!N29</f>
        <v>(809)299-4146</v>
      </c>
      <c r="O79" s="139" t="str">
        <f>'[5]Matriz Mensual Génesis Sept 20'!O29</f>
        <v>yoannamatos01@gmail.com</v>
      </c>
      <c r="P79" s="139" t="str">
        <f>'[5]Matriz Mensual Génesis Sept 20'!P29</f>
        <v>2DO</v>
      </c>
      <c r="Q79" s="152">
        <f>'[5]Matriz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'[5]Matriz Mensual Génesis Sept 20'!H30</f>
        <v>Inaugurado</v>
      </c>
      <c r="I80" s="209">
        <f>'[5]Matriz Mensual Génesis Sept 20'!I30</f>
        <v>0</v>
      </c>
      <c r="J80" s="253">
        <f>'[5]Matriz Mensual Génesis Sept 20'!J30</f>
        <v>0</v>
      </c>
      <c r="K80" s="159" t="str">
        <f>'[5]Matriz Mensual Génesis Sept 20'!K30</f>
        <v>18.515916, -69.879927</v>
      </c>
      <c r="L80" s="140" t="str">
        <f>'[5]Matriz Mensual Génesis Sept 20'!L30</f>
        <v>1N</v>
      </c>
      <c r="M80" s="19" t="str">
        <f>'[5]Matriz Mensual Génesis Sept 20'!M30</f>
        <v>Antonio Alexis Méndez Herasme</v>
      </c>
      <c r="N80" s="140">
        <f>'[5]Matriz Mensual Génesis Sept 20'!N30</f>
        <v>0</v>
      </c>
      <c r="O80" s="140">
        <f>'[5]Matriz Mensual Génesis Sept 20'!O30</f>
        <v>0</v>
      </c>
      <c r="P80" s="140" t="str">
        <f>'[5]Matriz Mensual Génesis Sept 20'!P30</f>
        <v>1ER</v>
      </c>
      <c r="Q80" s="152">
        <f>'[5]Matriz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'[5]Matriz Mensual Génesis Sept 20'!H31</f>
        <v>Sin Iniciar</v>
      </c>
      <c r="I81" s="186" t="str">
        <f>'[5]Matriz Mensual Génesis Sept 20'!I31</f>
        <v xml:space="preserve">Sin Propuesta </v>
      </c>
      <c r="J81" s="249" t="str">
        <f>'[5]Matriz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'[5]Matriz Mensual Génesis Sept 20'!K31</f>
        <v>18.517436, -69.890352</v>
      </c>
      <c r="L81" s="139" t="str">
        <f>'[5]Matriz Mensual Génesis Sept 20'!L31</f>
        <v>2N</v>
      </c>
      <c r="M81" s="315" t="str">
        <f>'[5]Matriz Mensual Génesis Sept 20'!M31</f>
        <v>Julian Javier Molina Pilarte</v>
      </c>
      <c r="N81" s="139" t="str">
        <f>'[5]Matriz Mensual Génesis Sept 20'!N31</f>
        <v>(829)599-4496</v>
      </c>
      <c r="O81" s="139" t="str">
        <f>'[5]Matriz Mensual Génesis Sept 20'!O31</f>
        <v>jmolina@ucsd.edu.do</v>
      </c>
      <c r="P81" s="139" t="str">
        <f>'[5]Matriz Mensual Génesis Sept 20'!P31</f>
        <v>2DO</v>
      </c>
      <c r="Q81" s="152">
        <f>'[5]Matriz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'[5]Matriz Mensual Génesis Sept 20'!H32</f>
        <v>Sin Iniciar</v>
      </c>
      <c r="I82" s="209" t="str">
        <f>'[5]Matriz Mensual Génesis Sept 20'!I32</f>
        <v xml:space="preserve">Sin Propuesta </v>
      </c>
      <c r="J82" s="253" t="str">
        <f>'[5]Matriz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'[5]Matriz Mensual Génesis Sept 20'!K32</f>
        <v>18.517436, -69.890352</v>
      </c>
      <c r="L82" s="139" t="str">
        <f>'[5]Matriz Mensual Génesis Sept 20'!L32</f>
        <v>2N</v>
      </c>
      <c r="M82" s="315" t="str">
        <f>'[5]Matriz Mensual Génesis Sept 20'!M32</f>
        <v>Wilson Miguel Burgos Mercado</v>
      </c>
      <c r="N82" s="139" t="str">
        <f>'[5]Matriz Mensual Génesis Sept 20'!N32</f>
        <v>(809)693-3811</v>
      </c>
      <c r="O82" s="139" t="str">
        <f>'[5]Matriz Mensual Génesis Sept 20'!O32</f>
        <v>wilsonburgos01@hotmail.com</v>
      </c>
      <c r="P82" s="139" t="str">
        <f>'[5]Matriz Mensual Génesis Sept 20'!P32</f>
        <v>2DO</v>
      </c>
      <c r="Q82" s="152">
        <f>'[5]Matriz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'[5]Matriz Mensual Génesis Sept 20'!H33</f>
        <v>Detenido pago terreno</v>
      </c>
      <c r="I83" s="139">
        <f>'[5]Matriz Mensual Génesis Sept 20'!I33</f>
        <v>0</v>
      </c>
      <c r="J83" s="249" t="str">
        <f>'[5]Matriz Mensual Génesis Sept 20'!J33</f>
        <v>CAIPI detenido por pago del terreno. Entregó sondeos al MOPC en la semana del 8 de octubre 2018. Espera elaboración planos de fundación y pago del terreno luego que fue reintroducido la compra de este solar.</v>
      </c>
      <c r="K83" s="139" t="str">
        <f>'[5]Matriz Mensual Génesis Sept 20'!K33</f>
        <v>18.47964179, -69.8087374</v>
      </c>
      <c r="L83" s="139" t="str">
        <f>'[5]Matriz Mensual Génesis Sept 20'!L33</f>
        <v>2N</v>
      </c>
      <c r="M83" s="22" t="str">
        <f>'[5]Matriz Mensual Génesis Sept 20'!M33</f>
        <v>Rafael Leonardo Medrano Medina</v>
      </c>
      <c r="N83" s="139" t="str">
        <f>'[5]Matriz Mensual Génesis Sept 20'!N33</f>
        <v>(829)299-3904</v>
      </c>
      <c r="O83" s="139" t="str">
        <f>'[5]Matriz Mensual Génesis Sept 20'!O33</f>
        <v>numerico2011@hotmail.com</v>
      </c>
      <c r="P83" s="139" t="str">
        <f>'[5]Matriz Mensual Génesis Sept 20'!P33</f>
        <v>2DO</v>
      </c>
      <c r="Q83" s="152">
        <f>'[5]Matriz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'[5]Matriz Mensual Génesis Sept 20'!H34</f>
        <v>Detenido</v>
      </c>
      <c r="I84" s="153">
        <f>'[5]Matriz Mensual Génesis Sept 20'!I34</f>
        <v>0</v>
      </c>
      <c r="J84" s="251" t="str">
        <f>'[5]Matriz Mensual Génesis Sept 20'!J34</f>
        <v>CAIPI detenido. Este contratista fue posesionado el 16 de julio 2019, se realizó el levantamiento topográfico y se entregó al MOPC. Se colocó la valla. Está a la espera del avance para iniciar los trabajos.</v>
      </c>
      <c r="K84" s="235" t="str">
        <f>'[5]Matriz Mensual Génesis Sept 20'!K34</f>
        <v>18.525384, -69.7648880</v>
      </c>
      <c r="L84" s="193" t="str">
        <f>'[5]Matriz Mensual Génesis Sept 20'!L34</f>
        <v>1N</v>
      </c>
      <c r="M84" s="21" t="str">
        <f>'[5]Matriz Mensual Génesis Sept 20'!M34</f>
        <v>Constructora DNW SRL/Franklin del Rio Rojas</v>
      </c>
      <c r="N84" s="143" t="str">
        <f>'[5]Matriz Mensual Génesis Sept 20'!N34</f>
        <v>(809)501-9512</v>
      </c>
      <c r="O84" s="143" t="str">
        <f>'[5]Matriz Mensual Génesis Sept 20'!O34</f>
        <v>fdelrio@pimpina.com.do</v>
      </c>
      <c r="P84" s="137" t="str">
        <f>'[5]Matriz Mensual Génesis Sept 20'!P34</f>
        <v>2DO</v>
      </c>
      <c r="Q84" s="149">
        <f>'[5]Matriz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'[5]Matriz Mensual Génesis Sept 20'!H35</f>
        <v>Inaugurado</v>
      </c>
      <c r="I85" s="209">
        <f>'[5]Matriz Mensual Génesis Sept 20'!I35</f>
        <v>0</v>
      </c>
      <c r="J85" s="253">
        <f>'[5]Matriz Mensual Génesis Sept 20'!J35</f>
        <v>0</v>
      </c>
      <c r="K85" s="159" t="str">
        <f>'[5]Matriz Mensual Génesis Sept 20'!K35</f>
        <v>18.523695,-69.815829</v>
      </c>
      <c r="L85" s="140" t="str">
        <f>'[5]Matriz Mensual Génesis Sept 20'!L35</f>
        <v>1N</v>
      </c>
      <c r="M85" s="24" t="str">
        <f>'[5]Matriz Mensual Génesis Sept 20'!M35</f>
        <v>Gustavo Enríque Castillo Dimayo</v>
      </c>
      <c r="N85" s="140">
        <f>'[5]Matriz Mensual Génesis Sept 20'!N35</f>
        <v>0</v>
      </c>
      <c r="O85" s="140">
        <f>'[5]Matriz Mensual Génesis Sept 20'!O35</f>
        <v>0</v>
      </c>
      <c r="P85" s="140" t="str">
        <f>'[5]Matriz Mensual Génesis Sept 20'!P35</f>
        <v>1ER</v>
      </c>
      <c r="Q85" s="152">
        <f>'[5]Matriz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'[5]Matriz Mensual Génesis Sept 20'!H36</f>
        <v>Detenido</v>
      </c>
      <c r="I86" s="209">
        <f>'[5]Matriz Mensual Génesis Sept 20'!I36</f>
        <v>0</v>
      </c>
      <c r="J86" s="253" t="str">
        <f>'[5]Matriz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'[5]Matriz Mensual Génesis Sept 20'!K36</f>
        <v>18.507450,-69.807843</v>
      </c>
      <c r="L86" s="140" t="str">
        <f>'[5]Matriz Mensual Génesis Sept 20'!L36</f>
        <v>2N</v>
      </c>
      <c r="M86" s="316" t="str">
        <f>'[5]Matriz Mensual Génesis Sept 20'!M36</f>
        <v>Mart Const. SRL/Braulio de J. Martinez T.</v>
      </c>
      <c r="N86" s="140" t="str">
        <f>'[5]Matriz Mensual Génesis Sept 20'!N36</f>
        <v>(809)974-0855</v>
      </c>
      <c r="O86" s="140" t="str">
        <f>'[5]Matriz Mensual Génesis Sept 20'!O36</f>
        <v>ingbrauliomartinez@gmail.com</v>
      </c>
      <c r="P86" s="140" t="str">
        <f>'[5]Matriz Mensual Génesis Sept 20'!P36</f>
        <v>2DO</v>
      </c>
      <c r="Q86" s="152">
        <f>'[5]Matriz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'[5]Matriz Mensual Génesis Sept 20'!H37</f>
        <v>Detenido pago cubicación</v>
      </c>
      <c r="I87" s="209">
        <f>'[5]Matriz Mensual Génesis Sept 20'!I37</f>
        <v>0</v>
      </c>
      <c r="J87" s="253" t="str">
        <f>'[5]Matriz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'[5]Matriz Mensual Génesis Sept 20'!K37</f>
        <v>18.536980, -69.817217</v>
      </c>
      <c r="L87" s="140" t="str">
        <f>'[5]Matriz Mensual Génesis Sept 20'!L37</f>
        <v>1N</v>
      </c>
      <c r="M87" s="315" t="str">
        <f>'[5]Matriz Mensual Génesis Sept 20'!M37</f>
        <v>Maria del Rosario Santana Diaz</v>
      </c>
      <c r="N87" s="140" t="str">
        <f>'[5]Matriz Mensual Génesis Sept 20'!N37</f>
        <v>(829)904-0785</v>
      </c>
      <c r="O87" s="140" t="str">
        <f>'[5]Matriz Mensual Génesis Sept 20'!O37</f>
        <v>meriyeni2009@hotmail.com</v>
      </c>
      <c r="P87" s="140" t="str">
        <f>'[5]Matriz Mensual Génesis Sept 20'!P37</f>
        <v>2DO</v>
      </c>
      <c r="Q87" s="152">
        <f>'[5]Matriz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'[5]Matriz Mensual Génesis Sept 20'!H38</f>
        <v>Inaugurado</v>
      </c>
      <c r="I88" s="209">
        <f>'[5]Matriz Mensual Génesis Sept 20'!I38</f>
        <v>0</v>
      </c>
      <c r="J88" s="253" t="str">
        <f>'[5]Matriz Mensual Génesis Sept 20'!J38</f>
        <v>Inaugurado</v>
      </c>
      <c r="K88" s="159" t="str">
        <f>'[5]Matriz Mensual Génesis Sept 20'!K38</f>
        <v>18.512704,-69.813000</v>
      </c>
      <c r="L88" s="140" t="str">
        <f>'[5]Matriz Mensual Génesis Sept 20'!L38</f>
        <v>1N</v>
      </c>
      <c r="M88" s="315" t="str">
        <f>'[5]Matriz Mensual Génesis Sept 20'!M38</f>
        <v>Rafael Antonio Cifres Sanchez/Junior Cifres</v>
      </c>
      <c r="N88" s="140" t="str">
        <f>'[5]Matriz Mensual Génesis Sept 20'!N38</f>
        <v>(829)689-1301</v>
      </c>
      <c r="O88" s="140" t="str">
        <f>'[5]Matriz Mensual Génesis Sept 20'!O38</f>
        <v>cifres4@hotmail.com</v>
      </c>
      <c r="P88" s="140" t="str">
        <f>'[5]Matriz Mensual Génesis Sept 20'!P38</f>
        <v>2DO</v>
      </c>
      <c r="Q88" s="152">
        <f>'[5]Matriz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'[5]Matriz Mensual Génesis Sept 20'!H39</f>
        <v>En Construcción</v>
      </c>
      <c r="I89" s="209">
        <f>'[5]Matriz Mensual Génesis Sept 20'!I39</f>
        <v>0</v>
      </c>
      <c r="J89" s="253" t="str">
        <f>'[5]Matriz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'[5]Matriz Mensual Génesis Sept 20'!K39</f>
        <v>18.533742, -69.826769</v>
      </c>
      <c r="L89" s="140" t="str">
        <f>'[5]Matriz Mensual Génesis Sept 20'!L39</f>
        <v>2N</v>
      </c>
      <c r="M89" s="315" t="str">
        <f>'[5]Matriz Mensual Génesis Sept 20'!M39</f>
        <v>Jean Dave Sánchez Vizcaino</v>
      </c>
      <c r="N89" s="140" t="str">
        <f>'[5]Matriz Mensual Génesis Sept 20'!N39</f>
        <v>(809)984-9940</v>
      </c>
      <c r="O89" s="140" t="str">
        <f>'[5]Matriz Mensual Génesis Sept 20'!O39</f>
        <v>jeandave777@gmail.com</v>
      </c>
      <c r="P89" s="140" t="str">
        <f>'[5]Matriz Mensual Génesis Sept 20'!P39</f>
        <v>2DO</v>
      </c>
      <c r="Q89" s="152">
        <f>'[5]Matriz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'[5]Matriz Mensual Génesis Sept 20'!H40</f>
        <v>Inaugurado</v>
      </c>
      <c r="I90" s="209">
        <f>'[5]Matriz Mensual Génesis Sept 20'!I40</f>
        <v>0</v>
      </c>
      <c r="J90" s="253" t="str">
        <f>'[5]Matriz Mensual Génesis Sept 20'!J40</f>
        <v>Inaugurado.</v>
      </c>
      <c r="K90" s="159" t="str">
        <f>'[5]Matriz Mensual Génesis Sept 20'!K40</f>
        <v>18.520373,-69.837515</v>
      </c>
      <c r="L90" s="140" t="str">
        <f>'[5]Matriz Mensual Génesis Sept 20'!L40</f>
        <v>2N</v>
      </c>
      <c r="M90" s="315" t="str">
        <f>'[5]Matriz Mensual Génesis Sept 20'!M40</f>
        <v>Felipe Abreu Rosario</v>
      </c>
      <c r="N90" s="140" t="str">
        <f>'[5]Matriz Mensual Génesis Sept 20'!N40</f>
        <v>(849)752-1016</v>
      </c>
      <c r="O90" s="140" t="str">
        <f>'[5]Matriz Mensual Génesis Sept 20'!O40</f>
        <v>abreurosario1@hotmail.com</v>
      </c>
      <c r="P90" s="140" t="str">
        <f>'[5]Matriz Mensual Génesis Sept 20'!P40</f>
        <v>2DO</v>
      </c>
      <c r="Q90" s="152">
        <f>'[5]Matriz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'[5]Matriz Mensual Génesis Sept 20'!H41</f>
        <v>Detenido por planos</v>
      </c>
      <c r="I91" s="140">
        <f>'[5]Matriz Mensual Génesis Sept 20'!I41</f>
        <v>0</v>
      </c>
      <c r="J91" s="253" t="str">
        <f>'[5]Matriz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'[5]Matriz Mensual Génesis Sept 20'!K41</f>
        <v>18.530065, -69.839741</v>
      </c>
      <c r="L91" s="158" t="str">
        <f>'[5]Matriz Mensual Génesis Sept 20'!L41</f>
        <v>1N</v>
      </c>
      <c r="M91" s="19" t="str">
        <f>'[5]Matriz Mensual Génesis Sept 20'!M41</f>
        <v>Jimenez Monegro &amp; Asoc./Pedro Jimenez</v>
      </c>
      <c r="N91" s="140" t="str">
        <f>'[5]Matriz Mensual Génesis Sept 20'!N41</f>
        <v>(809)224-4131</v>
      </c>
      <c r="O91" s="140">
        <f>'[5]Matriz Mensual Génesis Sept 20'!O41</f>
        <v>0</v>
      </c>
      <c r="P91" s="140" t="str">
        <f>'[5]Matriz Mensual Génesis Sept 20'!P41</f>
        <v>2DO</v>
      </c>
      <c r="Q91" s="152">
        <f>'[5]Matriz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'[5]Matriz Mensual Génesis Sept 20'!H42</f>
        <v>Inaugurado</v>
      </c>
      <c r="I92" s="146">
        <f>'[5]Matriz Mensual Génesis Sept 20'!I42</f>
        <v>0</v>
      </c>
      <c r="J92" s="259" t="str">
        <f>'[5]Matriz Mensual Génesis Sept 20'!J42</f>
        <v>CAIPI inaugurado el 27 julio 2020,</v>
      </c>
      <c r="K92" s="245" t="str">
        <f>'[5]Matriz Mensual Génesis Sept 20'!K42</f>
        <v>18.506204, -69.858619</v>
      </c>
      <c r="L92" s="211" t="str">
        <f>'[5]Matriz Mensual Génesis Sept 20'!L42</f>
        <v>2N</v>
      </c>
      <c r="M92" s="317" t="str">
        <f>'[5]Matriz Mensual Génesis Sept 20'!M42</f>
        <v>Jhonny Terc Mejia</v>
      </c>
      <c r="N92" s="146" t="str">
        <f>'[5]Matriz Mensual Génesis Sept 20'!N42</f>
        <v>(809)350-7209</v>
      </c>
      <c r="O92" s="146" t="str">
        <f>'[5]Matriz Mensual Génesis Sept 20'!O42</f>
        <v>jterc@hotmail.com</v>
      </c>
      <c r="P92" s="146" t="str">
        <f>'[5]Matriz Mensual Génesis Sept 20'!P42</f>
        <v>2DO</v>
      </c>
      <c r="Q92" s="147">
        <f>'[5]Matriz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'[5]Matriz Mensual Génesis Sept 20'!H43</f>
        <v>Inaugurado</v>
      </c>
      <c r="I93" s="209">
        <f>'[5]Matriz Mensual Génesis Sept 20'!I43</f>
        <v>0</v>
      </c>
      <c r="J93" s="253" t="str">
        <f>'[5]Matriz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'[5]Matriz Mensual Génesis Sept 20'!K43</f>
        <v>18.505519, -69.858152</v>
      </c>
      <c r="L93" s="159" t="str">
        <f>'[5]Matriz Mensual Génesis Sept 20'!L43</f>
        <v>2N</v>
      </c>
      <c r="M93" s="19" t="str">
        <f>'[5]Matriz Mensual Génesis Sept 20'!M43</f>
        <v>Fanny Anacaona Carrasco Socías</v>
      </c>
      <c r="N93" s="140" t="str">
        <f>'[5]Matriz Mensual Génesis Sept 20'!N43</f>
        <v>(809)440-5302</v>
      </c>
      <c r="O93" s="140" t="str">
        <f>'[5]Matriz Mensual Génesis Sept 20'!O43</f>
        <v>fannycarrascosocias@hotmail.com</v>
      </c>
      <c r="P93" s="140" t="str">
        <f>'[5]Matriz Mensual Génesis Sept 20'!P43</f>
        <v>2DO</v>
      </c>
      <c r="Q93" s="152">
        <f>'[5]Matriz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'[5]Matriz Mensual Génesis Sept 20'!H44</f>
        <v>Sin Iniciar</v>
      </c>
      <c r="I94" s="212" t="str">
        <f>'[5]Matriz Mensual Génesis Sept 20'!I44</f>
        <v xml:space="preserve">Con Propuesta de Donación </v>
      </c>
      <c r="J94" s="252">
        <f>'[5]Matriz Mensual Génesis Sept 20'!J44</f>
        <v>0</v>
      </c>
      <c r="K94" s="188">
        <f>'[5]Matriz Mensual Génesis Sept 20'!K44</f>
        <v>0</v>
      </c>
      <c r="L94" s="188">
        <f>'[5]Matriz Mensual Génesis Sept 20'!L44</f>
        <v>0</v>
      </c>
      <c r="M94" s="146" t="str">
        <f>'[5]Matriz Mensual Génesis Sept 20'!M44</f>
        <v>SOLVIA SRL/Jose German Polanco</v>
      </c>
      <c r="N94" s="146" t="str">
        <f>'[5]Matriz Mensual Génesis Sept 20'!N44</f>
        <v>(809)284-4992</v>
      </c>
      <c r="O94" s="146" t="str">
        <f>'[5]Matriz Mensual Génesis Sept 20'!O44</f>
        <v>jgpolanco@gmail.com</v>
      </c>
      <c r="P94" s="146" t="str">
        <f>'[5]Matriz Mensual Génesis Sept 20'!P44</f>
        <v>2DO</v>
      </c>
      <c r="Q94" s="147">
        <f>'[5]Matriz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'[5]Matriz Mensual Génesis Sept 20'!H45</f>
        <v>Sin Iniciar</v>
      </c>
      <c r="I95" s="139" t="str">
        <f>'[5]Matriz Mensual Génesis Sept 20'!I45</f>
        <v xml:space="preserve">Con Propuesta </v>
      </c>
      <c r="J95" s="253">
        <f>'[5]Matriz Mensual Génesis Sept 20'!J45</f>
        <v>0</v>
      </c>
      <c r="K95" s="159">
        <f>'[5]Matriz Mensual Génesis Sept 20'!K45</f>
        <v>0</v>
      </c>
      <c r="L95" s="159">
        <f>'[5]Matriz Mensual Génesis Sept 20'!L45</f>
        <v>0</v>
      </c>
      <c r="M95" s="140" t="str">
        <f>'[5]Matriz Mensual Génesis Sept 20'!M45</f>
        <v>Fanny Violeta Altagracia Guerrero Cedeño</v>
      </c>
      <c r="N95" s="140" t="str">
        <f>'[5]Matriz Mensual Génesis Sept 20'!N45</f>
        <v>(809)224-3373</v>
      </c>
      <c r="O95" s="140" t="str">
        <f>'[5]Matriz Mensual Génesis Sept 20'!O45</f>
        <v>fannyguerrero26@hotmail.com</v>
      </c>
      <c r="P95" s="139" t="str">
        <f>'[5]Matriz Mensual Génesis Sept 20'!P45</f>
        <v>2DO</v>
      </c>
      <c r="Q95" s="152">
        <f>'[5]Matriz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'[5]Matriz Mensual Génesis Sept 20'!H46</f>
        <v>Sin Iniciar</v>
      </c>
      <c r="I96" s="209" t="str">
        <f>'[5]Matriz Mensual Génesis Sept 20'!I46</f>
        <v xml:space="preserve">Sin Propuesta </v>
      </c>
      <c r="J96" s="253">
        <f>'[5]Matriz Mensual Génesis Sept 20'!J46</f>
        <v>0</v>
      </c>
      <c r="K96" s="159">
        <f>'[5]Matriz Mensual Génesis Sept 20'!K46</f>
        <v>0</v>
      </c>
      <c r="L96" s="159">
        <f>'[5]Matriz Mensual Génesis Sept 20'!L46</f>
        <v>0</v>
      </c>
      <c r="M96" s="140" t="str">
        <f>'[5]Matriz Mensual Génesis Sept 20'!M46</f>
        <v>Andrés Roberto Pérez Cadena</v>
      </c>
      <c r="N96" s="140" t="str">
        <f>'[5]Matriz Mensual Génesis Sept 20'!N46</f>
        <v>(809)333-6656</v>
      </c>
      <c r="O96" s="140" t="str">
        <f>'[5]Matriz Mensual Génesis Sept 20'!O46</f>
        <v>anrope45@hotmail.com</v>
      </c>
      <c r="P96" s="140" t="str">
        <f>'[5]Matriz Mensual Génesis Sept 20'!P46</f>
        <v>2DO</v>
      </c>
      <c r="Q96" s="152">
        <f>'[5]Matriz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'[5]Matriz Mensual Génesis Sept 20'!H47</f>
        <v>Sin Iniciar</v>
      </c>
      <c r="I97" s="209" t="str">
        <f>'[5]Matriz Mensual Génesis Sept 20'!I47</f>
        <v xml:space="preserve">Sin Propuesta </v>
      </c>
      <c r="J97" s="253">
        <f>'[5]Matriz Mensual Génesis Sept 20'!J47</f>
        <v>0</v>
      </c>
      <c r="K97" s="159">
        <f>'[5]Matriz Mensual Génesis Sept 20'!K47</f>
        <v>0</v>
      </c>
      <c r="L97" s="159">
        <f>'[5]Matriz Mensual Génesis Sept 20'!L47</f>
        <v>0</v>
      </c>
      <c r="M97" s="140" t="str">
        <f>'[5]Matriz Mensual Génesis Sept 20'!M47</f>
        <v>Jose Miguel Santana Valdez</v>
      </c>
      <c r="N97" s="140" t="str">
        <f>'[5]Matriz Mensual Génesis Sept 20'!N47</f>
        <v>(809)803-1056</v>
      </c>
      <c r="O97" s="140" t="str">
        <f>'[5]Matriz Mensual Génesis Sept 20'!O47</f>
        <v>sanvalarquitectura@gmail.com</v>
      </c>
      <c r="P97" s="140" t="str">
        <f>'[5]Matriz Mensual Génesis Sept 20'!P47</f>
        <v>2DO</v>
      </c>
      <c r="Q97" s="152">
        <f>'[5]Matriz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'[5]Matriz Mensual Génesis Sept 20'!H48</f>
        <v>Sin Iniciar</v>
      </c>
      <c r="I98" s="209" t="str">
        <f>'[5]Matriz Mensual Génesis Sept 20'!I48</f>
        <v xml:space="preserve">Con Propuesta </v>
      </c>
      <c r="J98" s="253">
        <f>'[5]Matriz Mensual Génesis Sept 20'!J48</f>
        <v>0</v>
      </c>
      <c r="K98" s="159">
        <f>'[5]Matriz Mensual Génesis Sept 20'!K48</f>
        <v>0</v>
      </c>
      <c r="L98" s="159">
        <f>'[5]Matriz Mensual Génesis Sept 20'!L48</f>
        <v>0</v>
      </c>
      <c r="M98" s="140" t="str">
        <f>'[5]Matriz Mensual Génesis Sept 20'!M48</f>
        <v>Pablo José Espinal Madera</v>
      </c>
      <c r="N98" s="140" t="str">
        <f>'[5]Matriz Mensual Génesis Sept 20'!N48</f>
        <v>(809)330-4085</v>
      </c>
      <c r="O98" s="140" t="str">
        <f>'[5]Matriz Mensual Génesis Sept 20'!O48</f>
        <v>pablomadera@gmail.com</v>
      </c>
      <c r="P98" s="140" t="str">
        <f>'[5]Matriz Mensual Génesis Sept 20'!P48</f>
        <v>2DO</v>
      </c>
      <c r="Q98" s="152">
        <f>'[5]Matriz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'[5]Matriz Mensual Génesis Sept 20'!H49</f>
        <v>Sin Iniciar</v>
      </c>
      <c r="I99" s="209" t="str">
        <f>'[5]Matriz Mensual Génesis Sept 20'!I49</f>
        <v xml:space="preserve">Con Propuesta de Donación </v>
      </c>
      <c r="J99" s="253">
        <f>'[5]Matriz Mensual Génesis Sept 20'!J49</f>
        <v>0</v>
      </c>
      <c r="K99" s="159">
        <f>'[5]Matriz Mensual Génesis Sept 20'!K49</f>
        <v>0</v>
      </c>
      <c r="L99" s="159">
        <f>'[5]Matriz Mensual Génesis Sept 20'!L49</f>
        <v>0</v>
      </c>
      <c r="M99" s="140" t="str">
        <f>'[5]Matriz Mensual Génesis Sept 20'!M49</f>
        <v>Hnos. Yaryura, Arq. &amp; Ing.</v>
      </c>
      <c r="N99" s="140" t="str">
        <f>'[5]Matriz Mensual Génesis Sept 20'!N49</f>
        <v>809-537-2524 / 
809-440-1572</v>
      </c>
      <c r="O99" s="140" t="str">
        <f>'[5]Matriz Mensual Génesis Sept 20'!O49</f>
        <v>hamidyaryura@peypac.com.do</v>
      </c>
      <c r="P99" s="140" t="str">
        <f>'[5]Matriz Mensual Génesis Sept 20'!P49</f>
        <v>1ER</v>
      </c>
      <c r="Q99" s="152">
        <f>'[5]Matriz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'[5]Matriz Mensual Génesis Sept 20'!H50</f>
        <v>En Construcción</v>
      </c>
      <c r="I100" s="95">
        <f>'[5]Matriz Mensual Génesis Sept 20'!I50</f>
        <v>0</v>
      </c>
      <c r="J100" s="260" t="str">
        <f>'[5]Matriz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'[5]Matriz Mensual Génesis Sept 20'!K50</f>
        <v>18.552064, -69.711553</v>
      </c>
      <c r="L100" s="194" t="str">
        <f>'[5]Matriz Mensual Génesis Sept 20'!L50</f>
        <v>2N</v>
      </c>
      <c r="M100" s="100" t="str">
        <f>'[5]Matriz Mensual Génesis Sept 20'!M50</f>
        <v>Maria Elena Vargas</v>
      </c>
      <c r="N100" s="95" t="str">
        <f>'[5]Matriz Mensual Génesis Sept 20'!N50</f>
        <v>(809)848-6639</v>
      </c>
      <c r="O100" s="95" t="str">
        <f>'[5]Matriz Mensual Génesis Sept 20'!O50</f>
        <v>mariep.vargas@hotmail.com</v>
      </c>
      <c r="P100" s="95" t="str">
        <f>'[5]Matriz Mensual Génesis Sept 20'!P50</f>
        <v>2DO</v>
      </c>
      <c r="Q100" s="198">
        <f>'[5]Matriz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'[5]Matriz Mensual Génesis Sept 20'!H51</f>
        <v>Inaugurado</v>
      </c>
      <c r="I101" s="213">
        <f>'[5]Matriz Mensual Génesis Sept 20'!I51</f>
        <v>0</v>
      </c>
      <c r="J101" s="251">
        <f>'[5]Matriz Mensual Génesis Sept 20'!J51</f>
        <v>0</v>
      </c>
      <c r="K101" s="235">
        <f>'[5]Matriz Mensual Génesis Sept 20'!K51</f>
        <v>0</v>
      </c>
      <c r="L101" s="137" t="str">
        <f>'[5]Matriz Mensual Génesis Sept 20'!L51</f>
        <v>1N</v>
      </c>
      <c r="M101" s="19" t="str">
        <f>'[5]Matriz Mensual Génesis Sept 20'!M51</f>
        <v>Harlem Ramón Thomas Troncoso</v>
      </c>
      <c r="N101" s="137">
        <f>'[5]Matriz Mensual Génesis Sept 20'!N51</f>
        <v>0</v>
      </c>
      <c r="O101" s="137">
        <f>'[5]Matriz Mensual Génesis Sept 20'!O51</f>
        <v>0</v>
      </c>
      <c r="P101" s="143" t="str">
        <f>'[5]Matriz Mensual Génesis Sept 20'!P51</f>
        <v>1ER</v>
      </c>
      <c r="Q101" s="149">
        <f>'[5]Matriz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'[6]Resumen Magdalena M. Sept 2020'!H10</f>
        <v>Inaugurado</v>
      </c>
      <c r="I102" s="209">
        <f>'[6]Resumen Magdalena M. Sept 2020'!I10</f>
        <v>0</v>
      </c>
      <c r="J102" s="253" t="str">
        <f>'[6]Resumen Magdalena M. Sept 2020'!J10</f>
        <v>Inaugurado</v>
      </c>
      <c r="K102" s="196">
        <f>'[6]Resumen Magdalena M. Sept 2020'!K10</f>
        <v>0</v>
      </c>
      <c r="L102" s="158">
        <f>'[6]Resumen Magdalena M. Sept 2020'!L10</f>
        <v>0</v>
      </c>
      <c r="M102" s="19" t="str">
        <f>'[6]Resumen Magdalena M. Sept 2020'!M10</f>
        <v>Robert W. Cuevas Labour</v>
      </c>
      <c r="N102" s="140">
        <f>'[6]Resumen Magdalena M. Sept 2020'!N10</f>
        <v>0</v>
      </c>
      <c r="O102" s="151">
        <f>'[6]Resumen Magdalena M. Sept 2020'!O10</f>
        <v>0</v>
      </c>
      <c r="P102" s="151" t="str">
        <f>'[6]Resumen Magdalena M. Sept 2020'!P10</f>
        <v>1ER</v>
      </c>
      <c r="Q102" s="152">
        <f>'[6]Resumen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'[6]Resumen Magdalena M. Sept 2020'!H11</f>
        <v>Detenido pago cubicación</v>
      </c>
      <c r="I103" s="209">
        <f>'[6]Resumen Magdalena M. Sept 2020'!I11</f>
        <v>0</v>
      </c>
      <c r="J103" s="273" t="str">
        <f>'[6]Resumen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'[6]Resumen Magdalena M. Sept 2020'!K11</f>
        <v>18.542279, -69.993321</v>
      </c>
      <c r="L103" s="158" t="str">
        <f>'[6]Resumen Magdalena M. Sept 2020'!L11</f>
        <v>1N</v>
      </c>
      <c r="M103" s="19" t="str">
        <f>'[6]Resumen Magdalena M. Sept 2020'!M11</f>
        <v>Pedro José Rodríguez Moris</v>
      </c>
      <c r="N103" s="140">
        <f>'[6]Resumen Magdalena M. Sept 2020'!N11</f>
        <v>0</v>
      </c>
      <c r="O103" s="151" t="str">
        <f>'[6]Resumen Magdalena M. Sept 2020'!O11</f>
        <v>pedrojoserodriguezmoris@hotmail.com</v>
      </c>
      <c r="P103" s="151" t="str">
        <f>'[6]Resumen Magdalena M. Sept 2020'!P11</f>
        <v>2DO</v>
      </c>
      <c r="Q103" s="152">
        <f>'[6]Resumen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'[6]Resumen Magdalena M. Sept 2020'!H12</f>
        <v>Detenido pago terreno</v>
      </c>
      <c r="I104" s="209">
        <f>'[6]Resumen Magdalena M. Sept 2020'!I12</f>
        <v>0</v>
      </c>
      <c r="J104" s="253" t="str">
        <f>'[6]Resumen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'[6]Resumen Magdalena M. Sept 2020'!K12</f>
        <v>18.511152, -70.03469118</v>
      </c>
      <c r="L104" s="158" t="str">
        <f>'[6]Resumen Magdalena M. Sept 2020'!L12</f>
        <v>1N</v>
      </c>
      <c r="M104" s="19" t="str">
        <f>'[6]Resumen Magdalena M. Sept 2020'!M12</f>
        <v>Rafael Odalis Quezada Sánchez / Carlos Bautista</v>
      </c>
      <c r="N104" s="140">
        <f>'[6]Resumen Magdalena M. Sept 2020'!N12</f>
        <v>0</v>
      </c>
      <c r="O104" s="151" t="str">
        <f>'[6]Resumen Magdalena M. Sept 2020'!O12</f>
        <v>alcantara.1995@hotmail.com</v>
      </c>
      <c r="P104" s="151" t="str">
        <f>'[6]Resumen Magdalena M. Sept 2020'!P12</f>
        <v>1ER</v>
      </c>
      <c r="Q104" s="152">
        <f>'[6]Resumen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'[6]Resumen Magdalena M. Sept 2020'!H13</f>
        <v>Detenido pago terreno</v>
      </c>
      <c r="I105" s="209">
        <f>'[6]Resumen Magdalena M. Sept 2020'!I13</f>
        <v>0</v>
      </c>
      <c r="J105" s="253" t="str">
        <f>'[6]Resumen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'[6]Resumen Magdalena M. Sept 2020'!K13</f>
        <v>18.519952, -70.044515</v>
      </c>
      <c r="L105" s="158" t="str">
        <f>'[6]Resumen Magdalena M. Sept 2020'!L13</f>
        <v>1N</v>
      </c>
      <c r="M105" s="19" t="str">
        <f>'[6]Resumen Magdalena M. Sept 2020'!M13</f>
        <v>Elika María Contreras Alvarado/Juan Carlos Rodríguez</v>
      </c>
      <c r="N105" s="140">
        <f>'[6]Resumen Magdalena M. Sept 2020'!N13</f>
        <v>0</v>
      </c>
      <c r="O105" s="151">
        <f>'[6]Resumen Magdalena M. Sept 2020'!O13</f>
        <v>0</v>
      </c>
      <c r="P105" s="151" t="str">
        <f>'[6]Resumen Magdalena M. Sept 2020'!P13</f>
        <v>1ER</v>
      </c>
      <c r="Q105" s="152">
        <f>'[6]Resumen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'[6]Resumen Magdalena M. Sept 2020'!H14</f>
        <v>Detenido</v>
      </c>
      <c r="I106" s="209">
        <f>'[6]Resumen Magdalena M. Sept 2020'!I14</f>
        <v>0</v>
      </c>
      <c r="J106" s="253" t="str">
        <f>'[6]Resumen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'[6]Resumen Magdalena M. Sept 2020'!K14</f>
        <v>18.518175, -70.017087</v>
      </c>
      <c r="L106" s="158" t="str">
        <f>'[6]Resumen Magdalena M. Sept 2020'!L14</f>
        <v>1N</v>
      </c>
      <c r="M106" s="19" t="str">
        <f>'[6]Resumen Magdalena M. Sept 2020'!M14</f>
        <v>Aimee Gregoria Maleck Soto</v>
      </c>
      <c r="N106" s="140">
        <f>'[6]Resumen Magdalena M. Sept 2020'!N14</f>
        <v>0</v>
      </c>
      <c r="O106" s="151" t="str">
        <f>'[6]Resumen Magdalena M. Sept 2020'!O14</f>
        <v>maleck_03@yahoo.com</v>
      </c>
      <c r="P106" s="151" t="str">
        <f>'[6]Resumen Magdalena M. Sept 2020'!P14</f>
        <v>2DO</v>
      </c>
      <c r="Q106" s="152">
        <f>'[6]Resumen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'[6]Resumen Magdalena M. Sept 2020'!H15</f>
        <v>Detenido pago cubicación</v>
      </c>
      <c r="I107" s="209">
        <f>'[6]Resumen Magdalena M. Sept 2020'!I15</f>
        <v>0</v>
      </c>
      <c r="J107" s="253" t="str">
        <f>'[6]Resumen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'[6]Resumen Magdalena M. Sept 2020'!K15</f>
        <v>18.539765, -70.032064</v>
      </c>
      <c r="L107" s="158" t="str">
        <f>'[6]Resumen Magdalena M. Sept 2020'!L15</f>
        <v>2N</v>
      </c>
      <c r="M107" s="19" t="str">
        <f>'[6]Resumen Magdalena M. Sept 2020'!M15</f>
        <v>Jennifer Virginia Peláez Durán</v>
      </c>
      <c r="N107" s="140">
        <f>'[6]Resumen Magdalena M. Sept 2020'!N15</f>
        <v>0</v>
      </c>
      <c r="O107" s="151" t="str">
        <f>'[6]Resumen Magdalena M. Sept 2020'!O15</f>
        <v>jenniferpelaez12@hotmail.com</v>
      </c>
      <c r="P107" s="151" t="str">
        <f>'[6]Resumen Magdalena M. Sept 2020'!P15</f>
        <v>2DO</v>
      </c>
      <c r="Q107" s="152">
        <f>'[6]Resumen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'[6]Resumen Magdalena M. Sept 2020'!H16</f>
        <v>Inaugurado</v>
      </c>
      <c r="I108" s="212">
        <f>'[6]Resumen Magdalena M. Sept 2020'!I16</f>
        <v>0</v>
      </c>
      <c r="J108" s="252" t="str">
        <f>'[6]Resumen Magdalena M. Sept 2020'!J16</f>
        <v>Inaugurado 2019</v>
      </c>
      <c r="K108" s="211" t="str">
        <f>'[6]Resumen Magdalena M. Sept 2020'!K16</f>
        <v>18.521344, -70.059407</v>
      </c>
      <c r="L108" s="187" t="str">
        <f>'[6]Resumen Magdalena M. Sept 2020'!L16</f>
        <v>1N</v>
      </c>
      <c r="M108" s="24" t="str">
        <f>'[6]Resumen Magdalena M. Sept 2020'!M16</f>
        <v>Santos de la Cruz</v>
      </c>
      <c r="N108" s="146">
        <f>'[6]Resumen Magdalena M. Sept 2020'!N16</f>
        <v>0</v>
      </c>
      <c r="O108" s="150" t="str">
        <f>'[6]Resumen Magdalena M. Sept 2020'!O16</f>
        <v>ing.santos1978@gmail.com</v>
      </c>
      <c r="P108" s="150" t="str">
        <f>'[6]Resumen Magdalena M. Sept 2020'!P16</f>
        <v>2DO</v>
      </c>
      <c r="Q108" s="147">
        <f>'[6]Resumen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'[6]Resumen Magdalena M. Sept 2020'!H17</f>
        <v>Sin Iniciar</v>
      </c>
      <c r="I109" s="151" t="str">
        <f>'[6]Resumen Magdalena M. Sept 2020'!I17</f>
        <v xml:space="preserve">Sin Propuesta </v>
      </c>
      <c r="J109" s="253">
        <f>'[6]Resumen Magdalena M. Sept 2020'!J17</f>
        <v>0</v>
      </c>
      <c r="K109" s="196" t="str">
        <f>'[6]Resumen Magdalena M. Sept 2020'!K17</f>
        <v>18.570315,-70.088793</v>
      </c>
      <c r="L109" s="158">
        <f>'[6]Resumen Magdalena M. Sept 2020'!L17</f>
        <v>0</v>
      </c>
      <c r="M109" s="151" t="str">
        <f>'[6]Resumen Magdalena M. Sept 2020'!M17</f>
        <v>Eduardo Lajara Guerrero</v>
      </c>
      <c r="N109" s="151" t="str">
        <f>'[6]Resumen Magdalena M. Sept 2020'!N17</f>
        <v>(809)383-3040</v>
      </c>
      <c r="O109" s="151" t="str">
        <f>'[6]Resumen Magdalena M. Sept 2020'!O17</f>
        <v>ing.lajara@live.com</v>
      </c>
      <c r="P109" s="151" t="str">
        <f>'[6]Resumen Magdalena M. Sept 2020'!P17</f>
        <v>2DO</v>
      </c>
      <c r="Q109" s="152">
        <f>'[6]Resumen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'[6]Resumen Magdalena M. Sept 2020'!H18</f>
        <v>Inaugurado</v>
      </c>
      <c r="I110" s="209">
        <f>'[6]Resumen Magdalena M. Sept 2020'!I18</f>
        <v>0</v>
      </c>
      <c r="J110" s="253" t="str">
        <f>'[6]Resumen Magdalena M. Sept 2020'!J18</f>
        <v>Inaugurado Nov 2016</v>
      </c>
      <c r="K110" s="196" t="str">
        <f>'[6]Resumen Magdalena M. Sept 2020'!K18</f>
        <v>18.544599, -69.874615</v>
      </c>
      <c r="L110" s="158">
        <f>'[6]Resumen Magdalena M. Sept 2020'!L18</f>
        <v>0</v>
      </c>
      <c r="M110" s="19" t="str">
        <f>'[6]Resumen Magdalena M. Sept 2020'!M18</f>
        <v>Luis Emilio Ogando</v>
      </c>
      <c r="N110" s="140">
        <f>'[6]Resumen Magdalena M. Sept 2020'!N18</f>
        <v>0</v>
      </c>
      <c r="O110" s="151" t="str">
        <f>'[6]Resumen Magdalena M. Sept 2020'!O18</f>
        <v>moreno.mateo@gmail.com</v>
      </c>
      <c r="P110" s="154" t="str">
        <f>'[6]Resumen Magdalena M. Sept 2020'!P18</f>
        <v>1ER</v>
      </c>
      <c r="Q110" s="152">
        <f>'[6]Resumen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'[6]Resumen Magdalena M. Sept 2020'!H19</f>
        <v>Inaugurado</v>
      </c>
      <c r="I111" s="209">
        <f>'[6]Resumen Magdalena M. Sept 2020'!I19</f>
        <v>0</v>
      </c>
      <c r="J111" s="253">
        <f>'[6]Resumen Magdalena M. Sept 2020'!J19</f>
        <v>0</v>
      </c>
      <c r="K111" s="196" t="str">
        <f>'[6]Resumen Magdalena M. Sept 2020'!K19</f>
        <v>18.544599, -69.874615</v>
      </c>
      <c r="L111" s="158">
        <f>'[6]Resumen Magdalena M. Sept 2020'!L19</f>
        <v>0</v>
      </c>
      <c r="M111" s="19" t="str">
        <f>'[6]Resumen Magdalena M. Sept 2020'!M19</f>
        <v>José Ramón de León</v>
      </c>
      <c r="N111" s="154">
        <f>'[6]Resumen Magdalena M. Sept 2020'!N19</f>
        <v>0</v>
      </c>
      <c r="O111" s="154">
        <f>'[6]Resumen Magdalena M. Sept 2020'!O19</f>
        <v>0</v>
      </c>
      <c r="P111" s="154" t="str">
        <f>'[6]Resumen Magdalena M. Sept 2020'!P19</f>
        <v>1ER</v>
      </c>
      <c r="Q111" s="152">
        <f>'[6]Resumen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'[6]Resumen Magdalena M. Sept 2020'!H20</f>
        <v>Detenido pago cubicación</v>
      </c>
      <c r="I112" s="209">
        <f>'[6]Resumen Magdalena M. Sept 2020'!I20</f>
        <v>0</v>
      </c>
      <c r="J112" s="253" t="str">
        <f>'[6]Resumen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'[6]Resumen Magdalena M. Sept 2020'!K20</f>
        <v>18.552348, -69.8687</v>
      </c>
      <c r="L112" s="158">
        <f>'[6]Resumen Magdalena M. Sept 2020'!L20</f>
        <v>0</v>
      </c>
      <c r="M112" s="19" t="str">
        <f>'[6]Resumen Magdalena M. Sept 2020'!M20</f>
        <v>Antonio Moreno Mateo</v>
      </c>
      <c r="N112" s="140" t="str">
        <f>'[6]Resumen Magdalena M. Sept 2020'!N20</f>
        <v>(829)882-0401</v>
      </c>
      <c r="O112" s="151">
        <f>'[6]Resumen Magdalena M. Sept 2020'!O20</f>
        <v>0</v>
      </c>
      <c r="P112" s="154" t="str">
        <f>'[6]Resumen Magdalena M. Sept 2020'!P20</f>
        <v>2DO</v>
      </c>
      <c r="Q112" s="152">
        <f>'[6]Resumen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'[6]Resumen Magdalena M. Sept 2020'!H21</f>
        <v>Detenido por planos</v>
      </c>
      <c r="I113" s="209">
        <f>'[6]Resumen Magdalena M. Sept 2020'!I21</f>
        <v>0</v>
      </c>
      <c r="J113" s="253" t="str">
        <f>'[6]Resumen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'[6]Resumen Magdalena M. Sept 2020'!K21</f>
        <v>18.555570,-69.856876</v>
      </c>
      <c r="L113" s="158" t="str">
        <f>'[6]Resumen Magdalena M. Sept 2020'!L21</f>
        <v>2N</v>
      </c>
      <c r="M113" s="19" t="str">
        <f>'[6]Resumen Magdalena M. Sept 2020'!M21</f>
        <v>Mariana Brazoban Mañon</v>
      </c>
      <c r="N113" s="140" t="str">
        <f>'[6]Resumen Magdalena M. Sept 2020'!N21</f>
        <v>(829)521-6935</v>
      </c>
      <c r="O113" s="151" t="str">
        <f>'[6]Resumen Magdalena M. Sept 2020'!O21</f>
        <v>eimiaamariana@gmail.com</v>
      </c>
      <c r="P113" s="154" t="str">
        <f>'[6]Resumen Magdalena M. Sept 2020'!P21</f>
        <v>2DO</v>
      </c>
      <c r="Q113" s="152">
        <f>'[6]Resumen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'[6]Resumen Magdalena M. Sept 2020'!H22</f>
        <v>Sin Iniciar</v>
      </c>
      <c r="I114" s="154" t="str">
        <f>'[6]Resumen Magdalena M. Sept 2020'!I22</f>
        <v xml:space="preserve">Sin Propuesta </v>
      </c>
      <c r="J114" s="253" t="str">
        <f>'[6]Resumen Magdalena M. Sept 2020'!J22</f>
        <v>Propuesta evaluada(18.599396,-69.840532)</v>
      </c>
      <c r="K114" s="196">
        <f>'[6]Resumen Magdalena M. Sept 2020'!K22</f>
        <v>0</v>
      </c>
      <c r="L114" s="158" t="str">
        <f>'[6]Resumen Magdalena M. Sept 2020'!L22</f>
        <v>1N</v>
      </c>
      <c r="M114" s="140" t="str">
        <f>'[6]Resumen Magdalena M. Sept 2020'!M22</f>
        <v>INGELCOND SRL/Antonio Feliciano Castillo2</v>
      </c>
      <c r="N114" s="140" t="str">
        <f>'[6]Resumen Magdalena M. Sept 2020'!N22</f>
        <v>(809)903-1858</v>
      </c>
      <c r="O114" s="151" t="str">
        <f>'[6]Resumen Magdalena M. Sept 2020'!O22</f>
        <v>castillo110611@gmail.com</v>
      </c>
      <c r="P114" s="154" t="str">
        <f>'[6]Resumen Magdalena M. Sept 2020'!P22</f>
        <v>2DO</v>
      </c>
      <c r="Q114" s="152">
        <f>'[6]Resumen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'[6]Resumen Magdalena M. Sept 2020'!H23</f>
        <v>Detenido pago cubicación</v>
      </c>
      <c r="I115" s="209">
        <f>'[6]Resumen Magdalena M. Sept 2020'!I23</f>
        <v>0</v>
      </c>
      <c r="J115" s="253" t="str">
        <f>'[6]Resumen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'[6]Resumen Magdalena M. Sept 2020'!K23</f>
        <v>18.553892, -69.851632</v>
      </c>
      <c r="L115" s="158">
        <f>'[6]Resumen Magdalena M. Sept 2020'!L23</f>
        <v>0</v>
      </c>
      <c r="M115" s="19" t="str">
        <f>'[6]Resumen Magdalena M. Sept 2020'!M23</f>
        <v>Ferlenny Zorrilla Gonzalez</v>
      </c>
      <c r="N115" s="140" t="str">
        <f>'[6]Resumen Magdalena M. Sept 2020'!N23</f>
        <v>(809)879--1536</v>
      </c>
      <c r="O115" s="151" t="str">
        <f>'[6]Resumen Magdalena M. Sept 2020'!O23</f>
        <v>zorrilla1984@gmail.com</v>
      </c>
      <c r="P115" s="154" t="str">
        <f>'[6]Resumen Magdalena M. Sept 2020'!P23</f>
        <v>2DO</v>
      </c>
      <c r="Q115" s="152">
        <f>'[6]Resumen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'[6]Resumen Magdalena M. Sept 2020'!H24</f>
        <v>Detenido pago cubicación</v>
      </c>
      <c r="I116" s="209">
        <f>'[6]Resumen Magdalena M. Sept 2020'!I24</f>
        <v>0</v>
      </c>
      <c r="J116" s="253" t="str">
        <f>'[6]Resumen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'[6]Resumen Magdalena M. Sept 2020'!K24</f>
        <v>18.542116, -69.859443</v>
      </c>
      <c r="L116" s="159" t="str">
        <f>'[6]Resumen Magdalena M. Sept 2020'!L24</f>
        <v>2N</v>
      </c>
      <c r="M116" s="19" t="str">
        <f>'[6]Resumen Magdalena M. Sept 2020'!M24</f>
        <v>Ramona Jimenez Carbonell</v>
      </c>
      <c r="N116" s="140" t="str">
        <f>'[6]Resumen Magdalena M. Sept 2020'!N24</f>
        <v>(809)249-9760</v>
      </c>
      <c r="O116" s="151" t="str">
        <f>'[6]Resumen Magdalena M. Sept 2020'!O24</f>
        <v>ing_ramonajimenez@hotmail.com</v>
      </c>
      <c r="P116" s="151" t="str">
        <f>'[6]Resumen Magdalena M. Sept 2020'!P24</f>
        <v>2DO</v>
      </c>
      <c r="Q116" s="152">
        <f>'[6]Resumen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'[6]Resumen Magdalena M. Sept 2020'!H25</f>
        <v>Inaugurado</v>
      </c>
      <c r="I117" s="209">
        <f>'[6]Resumen Magdalena M. Sept 2020'!I25</f>
        <v>0</v>
      </c>
      <c r="J117" s="253">
        <f>'[6]Resumen Magdalena M. Sept 2020'!J25</f>
        <v>0</v>
      </c>
      <c r="K117" s="196">
        <f>'[6]Resumen Magdalena M. Sept 2020'!K25</f>
        <v>0</v>
      </c>
      <c r="L117" s="158" t="str">
        <f>'[6]Resumen Magdalena M. Sept 2020'!L25</f>
        <v>1N</v>
      </c>
      <c r="M117" s="19" t="str">
        <f>'[6]Resumen Magdalena M. Sept 2020'!M25</f>
        <v>Ma. Alt. Arias Figuereo de Hiciano</v>
      </c>
      <c r="N117" s="140" t="str">
        <f>'[6]Resumen Magdalena M. Sept 2020'!N25</f>
        <v>809-923-0968</v>
      </c>
      <c r="O117" s="151" t="str">
        <f>'[6]Resumen Magdalena M. Sept 2020'!O25</f>
        <v>ing_maria2312@hotmail.com</v>
      </c>
      <c r="P117" s="154" t="str">
        <f>'[6]Resumen Magdalena M. Sept 2020'!P25</f>
        <v>1ER</v>
      </c>
      <c r="Q117" s="152">
        <f>'[6]Resumen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'[6]Resumen Magdalena M. Sept 2020'!H26</f>
        <v>Detenido pago cubicación</v>
      </c>
      <c r="I118" s="209">
        <f>'[6]Resumen Magdalena M. Sept 2020'!I26</f>
        <v>0</v>
      </c>
      <c r="J118" s="253" t="str">
        <f>'[6]Resumen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'[6]Resumen Magdalena M. Sept 2020'!K26</f>
        <v>18.524354,-69.917088</v>
      </c>
      <c r="L118" s="158">
        <f>'[6]Resumen Magdalena M. Sept 2020'!L26</f>
        <v>0</v>
      </c>
      <c r="M118" s="19" t="str">
        <f>'[6]Resumen Magdalena M. Sept 2020'!M26</f>
        <v>Juan Oscar de Peña García</v>
      </c>
      <c r="N118" s="140" t="str">
        <f>'[6]Resumen Magdalena M. Sept 2020'!N26</f>
        <v>809-707-0882 / 809-483-1560 / 809-598-1919</v>
      </c>
      <c r="O118" s="151" t="str">
        <f>'[6]Resumen Magdalena M. Sept 2020'!O26</f>
        <v>oscar.de.peña@gmail.com</v>
      </c>
      <c r="P118" s="154" t="str">
        <f>'[6]Resumen Magdalena M. Sept 2020'!P26</f>
        <v>1ER</v>
      </c>
      <c r="Q118" s="152">
        <f>'[6]Resumen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'[6]Resumen Magdalena M. Sept 2020'!H27</f>
        <v>Detenido</v>
      </c>
      <c r="I119" s="154">
        <f>'[6]Resumen Magdalena M. Sept 2020'!I27</f>
        <v>0</v>
      </c>
      <c r="J119" s="261" t="str">
        <f>'[6]Resumen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'[6]Resumen Magdalena M. Sept 2020'!K27</f>
        <v>18.53748293,-69.9399991</v>
      </c>
      <c r="L119" s="158" t="str">
        <f>'[6]Resumen Magdalena M. Sept 2020'!L27</f>
        <v>1N</v>
      </c>
      <c r="M119" s="19" t="str">
        <f>'[6]Resumen Magdalena M. Sept 2020'!M27</f>
        <v>Pedro Pablo Toribio Lantigua</v>
      </c>
      <c r="N119" s="140" t="str">
        <f>'[6]Resumen Magdalena M. Sept 2020'!N27</f>
        <v>(809)696-8105</v>
      </c>
      <c r="O119" s="151" t="str">
        <f>'[6]Resumen Magdalena M. Sept 2020'!O27</f>
        <v>pptorilan@hotmail.com</v>
      </c>
      <c r="P119" s="154" t="str">
        <f>'[6]Resumen Magdalena M. Sept 2020'!P27</f>
        <v>2DO</v>
      </c>
      <c r="Q119" s="152">
        <f>'[6]Resumen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'[6]Resumen Magdalena M. Sept 2020'!H28</f>
        <v>Detenido</v>
      </c>
      <c r="I120" s="154">
        <f>'[6]Resumen Magdalena M. Sept 2020'!I28</f>
        <v>0</v>
      </c>
      <c r="J120" s="261" t="str">
        <f>'[6]Resumen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'[6]Resumen Magdalena M. Sept 2020'!K28</f>
        <v>18.528063,-69.945425</v>
      </c>
      <c r="L120" s="158" t="str">
        <f>'[6]Resumen Magdalena M. Sept 2020'!L28</f>
        <v>1N</v>
      </c>
      <c r="M120" s="19" t="str">
        <f>'[6]Resumen Magdalena M. Sept 2020'!M28</f>
        <v>Wilky Jhonny Tejeda Melo</v>
      </c>
      <c r="N120" s="140" t="str">
        <f>'[6]Resumen Magdalena M. Sept 2020'!N28</f>
        <v>(809)330-0601</v>
      </c>
      <c r="O120" s="151" t="str">
        <f>'[6]Resumen Magdalena M. Sept 2020'!O28</f>
        <v>wjtejeda@hotmail.com</v>
      </c>
      <c r="P120" s="154" t="str">
        <f>'[6]Resumen Magdalena M. Sept 2020'!P28</f>
        <v>2DO</v>
      </c>
      <c r="Q120" s="152">
        <f>'[6]Resumen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'[6]Resumen Magdalena M. Sept 2020'!H29</f>
        <v>Detenido por planos</v>
      </c>
      <c r="I121" s="209">
        <f>'[6]Resumen Magdalena M. Sept 2020'!I29</f>
        <v>0</v>
      </c>
      <c r="J121" s="253" t="str">
        <f>'[6]Resumen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'[6]Resumen Magdalena M. Sept 2020'!K29</f>
        <v>18.539842, -69.904788</v>
      </c>
      <c r="L121" s="154" t="str">
        <f>'[6]Resumen Magdalena M. Sept 2020'!L29</f>
        <v>Un nivel</v>
      </c>
      <c r="M121" s="19" t="str">
        <f>'[6]Resumen Magdalena M. Sept 2020'!M29</f>
        <v>Mysette Dolores Batista Gómez de C.</v>
      </c>
      <c r="N121" s="140" t="str">
        <f>'[6]Resumen Magdalena M. Sept 2020'!N29</f>
        <v>809-613-4482</v>
      </c>
      <c r="O121" s="151" t="str">
        <f>'[6]Resumen Magdalena M. Sept 2020'!O29</f>
        <v>mydobago@hotmail.com</v>
      </c>
      <c r="P121" s="154" t="str">
        <f>'[6]Resumen Magdalena M. Sept 2020'!P29</f>
        <v>1ER</v>
      </c>
      <c r="Q121" s="152">
        <f>'[6]Resumen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'[6]Resumen Magdalena M. Sept 2020'!H30</f>
        <v>Detenido</v>
      </c>
      <c r="I122" s="209">
        <f>'[6]Resumen Magdalena M. Sept 2020'!I30</f>
        <v>0</v>
      </c>
      <c r="J122" s="253" t="str">
        <f>'[6]Resumen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'[6]Resumen Magdalena M. Sept 2020'!K30</f>
        <v xml:space="preserve">18.530422,-69.9084550 </v>
      </c>
      <c r="L122" s="154" t="str">
        <f>'[6]Resumen Magdalena M. Sept 2020'!L30</f>
        <v>Un nivel</v>
      </c>
      <c r="M122" s="19" t="str">
        <f>'[6]Resumen Magdalena M. Sept 2020'!M30</f>
        <v>SEMUROSA SUPLISERVIC CONSULT, S.R.L.</v>
      </c>
      <c r="N122" s="140" t="str">
        <f>'[6]Resumen Magdalena M. Sept 2020'!N30</f>
        <v>849-629-9524 / 829-279-4004</v>
      </c>
      <c r="O122" s="151" t="str">
        <f>'[6]Resumen Magdalena M. Sept 2020'!O30</f>
        <v>josebernardocid@gmail.com</v>
      </c>
      <c r="P122" s="154" t="str">
        <f>'[6]Resumen Magdalena M. Sept 2020'!P30</f>
        <v>1ER</v>
      </c>
      <c r="Q122" s="152">
        <f>'[6]Resumen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'[6]Resumen Magdalena M. Sept 2020'!H31</f>
        <v>Inaugurado</v>
      </c>
      <c r="I123" s="209">
        <f>'[6]Resumen Magdalena M. Sept 2020'!I31</f>
        <v>0</v>
      </c>
      <c r="J123" s="253" t="str">
        <f>'[6]Resumen Magdalena M. Sept 2020'!J31</f>
        <v>CAIPI INAUGURADO EL 25 DE JUNIO 2019</v>
      </c>
      <c r="K123" s="159" t="str">
        <f>'[6]Resumen Magdalena M. Sept 2020'!K31</f>
        <v>18.581453, -69.927731</v>
      </c>
      <c r="L123" s="154" t="str">
        <f>'[6]Resumen Magdalena M. Sept 2020'!L31</f>
        <v>1N</v>
      </c>
      <c r="M123" s="19" t="str">
        <f>'[6]Resumen Magdalena M. Sept 2020'!M31</f>
        <v>Jorge Abel Ureña Collado</v>
      </c>
      <c r="N123" s="140" t="str">
        <f>'[6]Resumen Magdalena M. Sept 2020'!N31</f>
        <v>(829)801-6576</v>
      </c>
      <c r="O123" s="151" t="str">
        <f>'[6]Resumen Magdalena M. Sept 2020'!O31</f>
        <v>collado23@gmail.com</v>
      </c>
      <c r="P123" s="154" t="str">
        <f>'[6]Resumen Magdalena M. Sept 2020'!P31</f>
        <v>2DO</v>
      </c>
      <c r="Q123" s="152">
        <f>'[6]Resumen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'[6]Resumen Magdalena M. Sept 2020'!H32</f>
        <v>Detenido</v>
      </c>
      <c r="I124" s="209">
        <f>'[6]Resumen Magdalena M. Sept 2020'!I32</f>
        <v>0</v>
      </c>
      <c r="J124" s="253" t="str">
        <f>'[6]Resumen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'[6]Resumen Magdalena M. Sept 2020'!K32</f>
        <v>18.577159, -69.923814</v>
      </c>
      <c r="L124" s="154" t="str">
        <f>'[6]Resumen Magdalena M. Sept 2020'!L32</f>
        <v>1N</v>
      </c>
      <c r="M124" s="27" t="str">
        <f>'[6]Resumen Magdalena M. Sept 2020'!M32</f>
        <v>Wellington Apolinar Ramirez de Leon</v>
      </c>
      <c r="N124" s="140" t="str">
        <f>'[6]Resumen Magdalena M. Sept 2020'!N32</f>
        <v>(829)919-7230</v>
      </c>
      <c r="O124" s="151" t="str">
        <f>'[6]Resumen Magdalena M. Sept 2020'!O32</f>
        <v>wellingtonramirez_@hotmail.com</v>
      </c>
      <c r="P124" s="154" t="str">
        <f>'[6]Resumen Magdalena M. Sept 2020'!P32</f>
        <v>2DO</v>
      </c>
      <c r="Q124" s="152">
        <f>'[6]Resumen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'[6]Resumen Magdalena M. Sept 2020'!H33</f>
        <v>Detenido</v>
      </c>
      <c r="I125" s="209">
        <f>'[6]Resumen Magdalena M. Sept 2020'!I33</f>
        <v>0</v>
      </c>
      <c r="J125" s="253" t="str">
        <f>'[6]Resumen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'[6]Resumen Magdalena M. Sept 2020'!K33</f>
        <v>18.521256, -69.898024</v>
      </c>
      <c r="L125" s="154">
        <f>'[6]Resumen Magdalena M. Sept 2020'!L33</f>
        <v>0</v>
      </c>
      <c r="M125" s="19" t="str">
        <f>'[6]Resumen Magdalena M. Sept 2020'!M33</f>
        <v>Jonathan Gilberto Brito Hernandez</v>
      </c>
      <c r="N125" s="140" t="str">
        <f>'[6]Resumen Magdalena M. Sept 2020'!N33</f>
        <v>(849)353-7007</v>
      </c>
      <c r="O125" s="151" t="str">
        <f>'[6]Resumen Magdalena M. Sept 2020'!O33</f>
        <v>jonathanbrito1978@hotmail.com</v>
      </c>
      <c r="P125" s="154" t="str">
        <f>'[6]Resumen Magdalena M. Sept 2020'!P33</f>
        <v>2DO</v>
      </c>
      <c r="Q125" s="152">
        <f>'[6]Resumen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'[6]Resumen Magdalena M. Sept 2020'!H34</f>
        <v>Detenido</v>
      </c>
      <c r="I126" s="209">
        <f>'[6]Resumen Magdalena M. Sept 2020'!I34</f>
        <v>0</v>
      </c>
      <c r="J126" s="253" t="str">
        <f>'[6]Resumen Magdalena M. Sept 2020'!J34</f>
        <v>CAIPI   Detenido.  En este proyecto se realizó movimiento de tierra, está en espera proceso de validación de este. El contratista recibió los planos del nuevo diseño estructural.</v>
      </c>
      <c r="K126" s="159" t="str">
        <f>'[6]Resumen Magdalena M. Sept 2020'!K34</f>
        <v>18.567245, -69.911026</v>
      </c>
      <c r="L126" s="154" t="str">
        <f>'[6]Resumen Magdalena M. Sept 2020'!L34</f>
        <v>1N</v>
      </c>
      <c r="M126" s="19" t="str">
        <f>'[6]Resumen Magdalena M. Sept 2020'!M34</f>
        <v>Const Civiles &amp; Serv. SRL/Anibal Rivera</v>
      </c>
      <c r="N126" s="140" t="str">
        <f>'[6]Resumen Magdalena M. Sept 2020'!N34</f>
        <v>(849)360-5083</v>
      </c>
      <c r="O126" s="151" t="str">
        <f>'[6]Resumen Magdalena M. Sept 2020'!O34</f>
        <v>anibal256@hotmail.com</v>
      </c>
      <c r="P126" s="154" t="str">
        <f>'[6]Resumen Magdalena M. Sept 2020'!P34</f>
        <v>2DO</v>
      </c>
      <c r="Q126" s="152">
        <f>'[6]Resumen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'[6]Resumen Magdalena M. Sept 2020'!H35</f>
        <v>Inaugurado</v>
      </c>
      <c r="I127" s="212">
        <f>'[6]Resumen Magdalena M. Sept 2020'!I35</f>
        <v>0</v>
      </c>
      <c r="J127" s="252">
        <f>'[6]Resumen Magdalena M. Sept 2020'!J35</f>
        <v>0</v>
      </c>
      <c r="K127" s="188">
        <f>'[6]Resumen Magdalena M. Sept 2020'!K35</f>
        <v>0</v>
      </c>
      <c r="L127" s="155">
        <f>'[6]Resumen Magdalena M. Sept 2020'!L35</f>
        <v>0</v>
      </c>
      <c r="M127" s="19" t="str">
        <f>'[6]Resumen Magdalena M. Sept 2020'!M35</f>
        <v>JOPSA &amp; Asoc. / Ing. José Polanco</v>
      </c>
      <c r="N127" s="155">
        <f>'[6]Resumen Magdalena M. Sept 2020'!N35</f>
        <v>0</v>
      </c>
      <c r="O127" s="155">
        <f>'[6]Resumen Magdalena M. Sept 2020'!O35</f>
        <v>0</v>
      </c>
      <c r="P127" s="155" t="str">
        <f>'[6]Resumen Magdalena M. Sept 2020'!P35</f>
        <v>1ER</v>
      </c>
      <c r="Q127" s="147">
        <f>'[6]Resumen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'[6]Resumen Magdalena M. Sept 2020'!H36</f>
        <v>Detenido pago cubicación</v>
      </c>
      <c r="I128" s="213">
        <f>'[6]Resumen Magdalena M. Sept 2020'!I36</f>
        <v>0</v>
      </c>
      <c r="J128" s="251" t="str">
        <f>'[6]Resumen Magdalena M. Sept 2020'!J36</f>
        <v>CAIPI detenido por cubicación.  Avanzaron en el vaciado de rampas para discapacitados y en la colocación de blocks del segundo nivel. El contratista espera pago y revisión de precios que han aumentado post-pandemia.</v>
      </c>
      <c r="K128" s="195" t="str">
        <f>'[6]Resumen Magdalena M. Sept 2020'!K36</f>
        <v>18.492061, -70.004624</v>
      </c>
      <c r="L128" s="153" t="str">
        <f>'[6]Resumen Magdalena M. Sept 2020'!L36</f>
        <v>2N</v>
      </c>
      <c r="M128" s="314" t="str">
        <f>'[6]Resumen Magdalena M. Sept 2020'!M36</f>
        <v>Braulio Jose Matos Reyes</v>
      </c>
      <c r="N128" s="148" t="str">
        <f>'[6]Resumen Magdalena M. Sept 2020'!N36</f>
        <v xml:space="preserve"> (829)874-9337</v>
      </c>
      <c r="O128" s="148" t="str">
        <f>'[6]Resumen Magdalena M. Sept 2020'!O36</f>
        <v>brauliojmr@gmail.com</v>
      </c>
      <c r="P128" s="153" t="str">
        <f>'[6]Resumen Magdalena M. Sept 2020'!P36</f>
        <v>2DO</v>
      </c>
      <c r="Q128" s="149">
        <f>'[6]Resumen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'[6]Resumen Magdalena M. Sept 2020'!H37</f>
        <v>Detenido pago cubicación</v>
      </c>
      <c r="I129" s="209">
        <f>'[6]Resumen Magdalena M. Sept 2020'!I37</f>
        <v>0</v>
      </c>
      <c r="J129" s="261" t="str">
        <f>'[6]Resumen Magdalena M. Sept 2020'!J37</f>
        <v>CAIPI detenido por pago de cubicación. Antes de detenerse avanzó en la colocación de blocks y preparación de columnas en primer nivel y el inicio de las rampas que comunicaran al segundo nivel.</v>
      </c>
      <c r="K129" s="154" t="str">
        <f>'[6]Resumen Magdalena M. Sept 2020'!K37</f>
        <v>18.4795940,-69.9835180</v>
      </c>
      <c r="L129" s="154" t="str">
        <f>'[6]Resumen Magdalena M. Sept 2020'!L37</f>
        <v>2N</v>
      </c>
      <c r="M129" s="27" t="str">
        <f>'[6]Resumen Magdalena M. Sept 2020'!M37</f>
        <v>Antonia Alexandra Caceres Gonzalez</v>
      </c>
      <c r="N129" s="151" t="str">
        <f>'[6]Resumen Magdalena M. Sept 2020'!N37</f>
        <v>(829)986-9779</v>
      </c>
      <c r="O129" s="151" t="str">
        <f>'[6]Resumen Magdalena M. Sept 2020'!O37</f>
        <v>caceresalexandra@yahoo.com</v>
      </c>
      <c r="P129" s="154" t="str">
        <f>'[6]Resumen Magdalena M. Sept 2020'!P37</f>
        <v>2DO</v>
      </c>
      <c r="Q129" s="152">
        <f>'[6]Resumen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'[4]Resumen Ángela Santana Sept 20'!H24</f>
        <v>Sin Iniciar</v>
      </c>
      <c r="I130" s="265" t="str">
        <f>'[4]Resumen Ángela Santana Sept 20'!I24</f>
        <v xml:space="preserve">Negociado </v>
      </c>
      <c r="J130" s="261" t="str">
        <f>'[4]Resumen Ángela Santana Sept 20'!J24</f>
        <v>Se realizo el levantamiento topografico por la OGI, para confirmar que el terreno disponible fuese el necesario para el modelo de dos niveles.</v>
      </c>
      <c r="K130" s="154" t="str">
        <f>'[4]Resumen Ángela Santana Sept 20'!K24</f>
        <v>18.422578, -70.117246</v>
      </c>
      <c r="L130" s="154">
        <f>'[4]Resumen Ángela Santana Sept 20'!L24</f>
        <v>0</v>
      </c>
      <c r="M130" s="140" t="str">
        <f>'[4]Resumen Ángela Santana Sept 20'!M24</f>
        <v>Mildred Ivelisse Suero de los Santos</v>
      </c>
      <c r="N130" s="140" t="str">
        <f>'[4]Resumen Ángela Santana Sept 20'!N24</f>
        <v>(809)756-5683</v>
      </c>
      <c r="O130" s="140" t="str">
        <f>'[4]Resumen Ángela Santana Sept 20'!O24</f>
        <v>Mildred_suero@hotmail.com</v>
      </c>
      <c r="P130" s="139" t="str">
        <f>'[4]Resumen Ángela Santana Sept 20'!P24</f>
        <v>2DO</v>
      </c>
      <c r="Q130" s="152">
        <f>'[4]Resumen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'[4]Resumen Ángela Santana Sept 20'!H25</f>
        <v>Inaugurado</v>
      </c>
      <c r="I131" s="209">
        <f>'[4]Resumen Ángela Santana Sept 20'!I25</f>
        <v>0</v>
      </c>
      <c r="J131" s="253">
        <f>'[4]Resumen Ángela Santana Sept 20'!J25</f>
        <v>0</v>
      </c>
      <c r="K131" s="159" t="str">
        <f>'[4]Resumen Ángela Santana Sept 20'!K25</f>
        <v>18.459512, -69.977838</v>
      </c>
      <c r="L131" s="159" t="str">
        <f>'[4]Resumen Ángela Santana Sept 20'!L25</f>
        <v>1N</v>
      </c>
      <c r="M131" s="140" t="str">
        <f>'[4]Resumen Ángela Santana Sept 20'!M25</f>
        <v>Miguel Ángel Carbonell Espinosa</v>
      </c>
      <c r="N131" s="139">
        <f>'[4]Resumen Ángela Santana Sept 20'!N25</f>
        <v>0</v>
      </c>
      <c r="O131" s="139">
        <f>'[4]Resumen Ángela Santana Sept 20'!O25</f>
        <v>0</v>
      </c>
      <c r="P131" s="139" t="str">
        <f>'[4]Resumen Ángela Santana Sept 20'!P25</f>
        <v>1ER</v>
      </c>
      <c r="Q131" s="152">
        <f>'[4]Resumen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'[4]Resumen Ángela Santana Sept 20'!H26</f>
        <v>Inaugurado</v>
      </c>
      <c r="I132" s="209">
        <f>'[4]Resumen Ángela Santana Sept 20'!I26</f>
        <v>0</v>
      </c>
      <c r="J132" s="253">
        <f>'[4]Resumen Ángela Santana Sept 20'!J26</f>
        <v>0</v>
      </c>
      <c r="K132" s="159" t="str">
        <f>'[4]Resumen Ángela Santana Sept 20'!K26</f>
        <v>18.461222, -69.980048</v>
      </c>
      <c r="L132" s="159">
        <f>'[4]Resumen Ángela Santana Sept 20'!L26</f>
        <v>0</v>
      </c>
      <c r="M132" s="140" t="str">
        <f>'[4]Resumen Ángela Santana Sept 20'!M26</f>
        <v>Johanny Astrid Camilo Redondo</v>
      </c>
      <c r="N132" s="140">
        <f>'[4]Resumen Ángela Santana Sept 20'!N26</f>
        <v>0</v>
      </c>
      <c r="O132" s="139">
        <f>'[4]Resumen Ángela Santana Sept 20'!O26</f>
        <v>0</v>
      </c>
      <c r="P132" s="139" t="str">
        <f>'[4]Resumen Ángela Santana Sept 20'!P26</f>
        <v>1ER</v>
      </c>
      <c r="Q132" s="152">
        <f>'[4]Resumen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'[4]Resumen Ángela Santana Sept 20'!H27</f>
        <v>Detenido pago cubicación</v>
      </c>
      <c r="I133" s="139">
        <f>'[4]Resumen Ángela Santana Sept 20'!I27</f>
        <v>0</v>
      </c>
      <c r="J133" s="253" t="str">
        <f>'[4]Resumen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'[4]Resumen Ángela Santana Sept 20'!K27</f>
        <v>18.463872,-69.998981</v>
      </c>
      <c r="L133" s="159">
        <f>'[4]Resumen Ángela Santana Sept 20'!L27</f>
        <v>0</v>
      </c>
      <c r="M133" s="140" t="str">
        <f>'[4]Resumen Ángela Santana Sept 20'!M27</f>
        <v>Ramón Francisco Castro Bello</v>
      </c>
      <c r="N133" s="140" t="str">
        <f>'[4]Resumen Ángela Santana Sept 20'!N27</f>
        <v>(829)750-1848</v>
      </c>
      <c r="O133" s="140" t="str">
        <f>'[4]Resumen Ángela Santana Sept 20'!O27</f>
        <v>rbello54@hotmail.com</v>
      </c>
      <c r="P133" s="139" t="str">
        <f>'[4]Resumen Ángela Santana Sept 20'!P27</f>
        <v>2DO</v>
      </c>
      <c r="Q133" s="152">
        <f>'[4]Resumen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'[4]Resumen Ángela Santana Sept 20'!H28</f>
        <v>Sin Iniciar</v>
      </c>
      <c r="I134" s="139" t="str">
        <f>'[4]Resumen Ángela Santana Sept 20'!I28</f>
        <v xml:space="preserve">Negociado </v>
      </c>
      <c r="J134" s="253">
        <f>'[4]Resumen Ángela Santana Sept 20'!J28</f>
        <v>0</v>
      </c>
      <c r="K134" s="159">
        <f>'[4]Resumen Ángela Santana Sept 20'!K28</f>
        <v>0</v>
      </c>
      <c r="L134" s="159">
        <f>'[4]Resumen Ángela Santana Sept 20'!L28</f>
        <v>0</v>
      </c>
      <c r="M134" s="140" t="str">
        <f>'[4]Resumen Ángela Santana Sept 20'!M28</f>
        <v>Manuel de Jesús Peña Salazar</v>
      </c>
      <c r="N134" s="140" t="str">
        <f>'[4]Resumen Ángela Santana Sept 20'!N28</f>
        <v>(809)995-0969</v>
      </c>
      <c r="O134" s="140" t="str">
        <f>'[4]Resumen Ángela Santana Sept 20'!O28</f>
        <v>leunam22244@hotmail.com</v>
      </c>
      <c r="P134" s="139" t="str">
        <f>'[4]Resumen Ángela Santana Sept 20'!P28</f>
        <v>2DO</v>
      </c>
      <c r="Q134" s="152">
        <f>'[4]Resumen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'[4]Resumen Ángela Santana Sept 20'!H29</f>
        <v>Sin Iniciar</v>
      </c>
      <c r="I135" s="139" t="str">
        <f>'[4]Resumen Ángela Santana Sept 20'!I29</f>
        <v xml:space="preserve">Negociado </v>
      </c>
      <c r="J135" s="253">
        <f>'[4]Resumen Ángela Santana Sept 20'!J29</f>
        <v>0</v>
      </c>
      <c r="K135" s="159">
        <f>'[4]Resumen Ángela Santana Sept 20'!K29</f>
        <v>0</v>
      </c>
      <c r="L135" s="159">
        <f>'[4]Resumen Ángela Santana Sept 20'!L29</f>
        <v>0</v>
      </c>
      <c r="M135" s="140" t="str">
        <f>'[4]Resumen Ángela Santana Sept 20'!M29</f>
        <v>Roy Sido Hawley</v>
      </c>
      <c r="N135" s="140" t="str">
        <f>'[4]Resumen Ángela Santana Sept 20'!N29</f>
        <v>(809)885-7436</v>
      </c>
      <c r="O135" s="140" t="str">
        <f>'[4]Resumen Ángela Santana Sept 20'!O29</f>
        <v>ingsidohawli@gmail.com</v>
      </c>
      <c r="P135" s="139" t="str">
        <f>'[4]Resumen Ángela Santana Sept 20'!P29</f>
        <v>2DO</v>
      </c>
      <c r="Q135" s="152">
        <f>'[4]Resumen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'[4]Resumen Ángela Santana Sept 20'!H30</f>
        <v>Detenido</v>
      </c>
      <c r="I136" s="139">
        <f>'[4]Resumen Ángela Santana Sept 20'!I30</f>
        <v>0</v>
      </c>
      <c r="J136" s="253" t="str">
        <f>'[4]Resumen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'[4]Resumen Ángela Santana Sept 20'!K30</f>
        <v>0</v>
      </c>
      <c r="L136" s="159">
        <f>'[4]Resumen Ángela Santana Sept 20'!L30</f>
        <v>0</v>
      </c>
      <c r="M136" s="140" t="str">
        <f>'[4]Resumen Ángela Santana Sept 20'!M30</f>
        <v>Juan Daniel Pérez Ramirez</v>
      </c>
      <c r="N136" s="140" t="str">
        <f>'[4]Resumen Ángela Santana Sept 20'!N30</f>
        <v>(809)716-8313</v>
      </c>
      <c r="O136" s="140" t="str">
        <f>'[4]Resumen Ángela Santana Sept 20'!O30</f>
        <v>ing.perezramirez@hotmail.com</v>
      </c>
      <c r="P136" s="139" t="str">
        <f>'[4]Resumen Ángela Santana Sept 20'!P30</f>
        <v>2DO</v>
      </c>
      <c r="Q136" s="152">
        <f>'[4]Resumen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'[4]Resumen Ángela Santana Sept 20'!H31</f>
        <v>Sin Iniciar</v>
      </c>
      <c r="I137" s="212" t="str">
        <f>'[4]Resumen Ángela Santana Sept 20'!I31</f>
        <v xml:space="preserve">Negociado </v>
      </c>
      <c r="J137" s="252">
        <f>'[4]Resumen Ángela Santana Sept 20'!J31</f>
        <v>0</v>
      </c>
      <c r="K137" s="188" t="str">
        <f>'[4]Resumen Ángela Santana Sept 20'!K31</f>
        <v>18.469833, 
-69.987236</v>
      </c>
      <c r="L137" s="188">
        <f>'[4]Resumen Ángela Santana Sept 20'!L31</f>
        <v>0</v>
      </c>
      <c r="M137" s="146" t="str">
        <f>'[4]Resumen Ángela Santana Sept 20'!M31</f>
        <v>Aristides Manuel Rubio Sánchez</v>
      </c>
      <c r="N137" s="146" t="str">
        <f>'[4]Resumen Ángela Santana Sept 20'!N31</f>
        <v>(809)986-3172</v>
      </c>
      <c r="O137" s="146" t="str">
        <f>'[4]Resumen Ángela Santana Sept 20'!O31</f>
        <v>td.rubio@gmail.com</v>
      </c>
      <c r="P137" s="145" t="str">
        <f>'[4]Resumen Ángela Santana Sept 20'!P31</f>
        <v>2DO</v>
      </c>
      <c r="Q137" s="147">
        <f>'[4]Resumen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'[4]Resumen Ángela Santana Sept 20'!H32</f>
        <v>Inaugurado</v>
      </c>
      <c r="I138" s="137">
        <f>'[4]Resumen Ángela Santana Sept 20'!I32</f>
        <v>0</v>
      </c>
      <c r="J138" s="248">
        <f>'[4]Resumen Ángela Santana Sept 20'!J32</f>
        <v>0</v>
      </c>
      <c r="K138" s="137" t="str">
        <f>'[4]Resumen Ángela Santana Sept 20'!K32</f>
        <v>18.428473,-70.116536</v>
      </c>
      <c r="L138" s="137">
        <f>'[4]Resumen Ángela Santana Sept 20'!L32</f>
        <v>0</v>
      </c>
      <c r="M138" s="140" t="str">
        <f>'[4]Resumen Ángela Santana Sept 20'!M32</f>
        <v>Diseño, Instalación, Construcción y Servicios CxA / e. Messina</v>
      </c>
      <c r="N138" s="137">
        <f>'[4]Resumen Ángela Santana Sept 20'!N32</f>
        <v>0</v>
      </c>
      <c r="O138" s="137">
        <f>'[4]Resumen Ángela Santana Sept 20'!O32</f>
        <v>0</v>
      </c>
      <c r="P138" s="137" t="str">
        <f>'[4]Resumen Ángela Santana Sept 20'!P32</f>
        <v>1ER</v>
      </c>
      <c r="Q138" s="149">
        <f>'[4]Resumen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'[4]Resumen Ángela Santana Sept 20'!H33</f>
        <v>Detenido</v>
      </c>
      <c r="I139" s="139">
        <f>'[4]Resumen Ángela Santana Sept 20'!I33</f>
        <v>0</v>
      </c>
      <c r="J139" s="336" t="str">
        <f>'[4]Resumen Ángela Santana Sept 20'!J33</f>
        <v>CAIPI detenido.  La construcción aún no ha iniciado debido a que no se ha podido realizar el desalojo de la mejora que está dentro del terreno.</v>
      </c>
      <c r="K139" s="159" t="str">
        <f>'[4]Resumen Ángela Santana Sept 20'!K33</f>
        <v>18.421083, -70.110541</v>
      </c>
      <c r="L139" s="159">
        <f>'[4]Resumen Ángela Santana Sept 20'!L33</f>
        <v>0</v>
      </c>
      <c r="M139" s="140" t="str">
        <f>'[4]Resumen Ángela Santana Sept 20'!M33</f>
        <v>Rafael Nicolás Alcántara Sánchez</v>
      </c>
      <c r="N139" s="140" t="str">
        <f>'[4]Resumen Ángela Santana Sept 20'!N33</f>
        <v>809-710-8634</v>
      </c>
      <c r="O139" s="140" t="str">
        <f>'[4]Resumen Ángela Santana Sept 20'!O33</f>
        <v>alcantara.1995@hotmail.com</v>
      </c>
      <c r="P139" s="139" t="str">
        <f>'[4]Resumen Ángela Santana Sept 20'!P33</f>
        <v>1ER</v>
      </c>
      <c r="Q139" s="152">
        <f>'[4]Resumen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'[4]Resumen Ángela Santana Sept 20'!H34</f>
        <v>Sin Iniciar</v>
      </c>
      <c r="I140" s="139" t="str">
        <f>'[4]Resumen Ángela Santana Sept 20'!I34</f>
        <v xml:space="preserve">Sin Propuesta </v>
      </c>
      <c r="J140" s="249">
        <f>'[4]Resumen Ángela Santana Sept 20'!J34</f>
        <v>0</v>
      </c>
      <c r="K140" s="159" t="str">
        <f>'[4]Resumen Ángela Santana Sept 20'!K34</f>
        <v>18.4080950,-70.1073530</v>
      </c>
      <c r="L140" s="159">
        <f>'[4]Resumen Ángela Santana Sept 20'!L34</f>
        <v>0</v>
      </c>
      <c r="M140" s="139" t="str">
        <f>'[4]Resumen Ángela Santana Sept 20'!M34</f>
        <v>Maria Altagracia del C. Mariano Tejeda</v>
      </c>
      <c r="N140" s="139" t="str">
        <f>'[4]Resumen Ángela Santana Sept 20'!N34</f>
        <v>(809)848-2254</v>
      </c>
      <c r="O140" s="140" t="str">
        <f>'[4]Resumen Ángela Santana Sept 20'!O34</f>
        <v>zajorycodia@yahoo.es</v>
      </c>
      <c r="P140" s="139" t="str">
        <f>'[4]Resumen Ángela Santana Sept 20'!P34</f>
        <v>2DO</v>
      </c>
      <c r="Q140" s="152">
        <f>'[4]Resumen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'[4]Resumen Ángela Santana Sept 20'!H35</f>
        <v>En Construcción</v>
      </c>
      <c r="I141" s="139">
        <f>'[4]Resumen Ángela Santana Sept 20'!I35</f>
        <v>0</v>
      </c>
      <c r="J141" s="249" t="str">
        <f>'[4]Resumen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'[4]Resumen Ángela Santana Sept 20'!K35</f>
        <v>18.424850, -70.098430</v>
      </c>
      <c r="L141" s="159" t="str">
        <f>'[4]Resumen Ángela Santana Sept 20'!L35</f>
        <v>1N</v>
      </c>
      <c r="M141" s="139" t="str">
        <f>'[4]Resumen Ángela Santana Sept 20'!M35</f>
        <v>GPF Group SRL/Edwar Ravelo</v>
      </c>
      <c r="N141" s="139" t="str">
        <f>'[4]Resumen Ángela Santana Sept 20'!N35</f>
        <v>(809)769-6900</v>
      </c>
      <c r="O141" s="140" t="str">
        <f>'[4]Resumen Ángela Santana Sept 20'!O35</f>
        <v>gpfgroup23@gmail.com</v>
      </c>
      <c r="P141" s="139" t="str">
        <f>'[4]Resumen Ángela Santana Sept 20'!P35</f>
        <v>2DO</v>
      </c>
      <c r="Q141" s="152">
        <f>'[4]Resumen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'[4]Resumen Ángela Santana Sept 20'!H36</f>
        <v>Detenido pago cubicación</v>
      </c>
      <c r="I142" s="139">
        <f>'[4]Resumen Ángela Santana Sept 20'!I36</f>
        <v>0</v>
      </c>
      <c r="J142" s="345" t="str">
        <f>'[4]Resumen Ángela Santana Sept 20'!J36</f>
        <v xml:space="preserve">CAIPI detenido por pago de cubicacion.  El contratista está a nivel de vigas y dinteles,  trabajo el acero para las columnas, rampas y en la colocacion de bloques pero se detuvo por pago. </v>
      </c>
      <c r="K142" s="159" t="str">
        <f>'[4]Resumen Ángela Santana Sept 20'!K36</f>
        <v>18.402878,-70.126762</v>
      </c>
      <c r="L142" s="159" t="str">
        <f>'[4]Resumen Ángela Santana Sept 20'!L36</f>
        <v>1N</v>
      </c>
      <c r="M142" s="139" t="str">
        <f>'[4]Resumen Ángela Santana Sept 20'!M36</f>
        <v>Mirquiades Figuereo Beltré</v>
      </c>
      <c r="N142" s="139" t="str">
        <f>'[4]Resumen Ángela Santana Sept 20'!N36</f>
        <v>(829)810-1542</v>
      </c>
      <c r="O142" s="140" t="str">
        <f>'[4]Resumen Ángela Santana Sept 20'!O36</f>
        <v>fybserviceingenieria@hotmail.com</v>
      </c>
      <c r="P142" s="139" t="str">
        <f>'[4]Resumen Ángela Santana Sept 20'!P36</f>
        <v>2DO</v>
      </c>
      <c r="Q142" s="152">
        <f>'[4]Resumen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'[4]Resumen Ángela Santana Sept 20'!H37</f>
        <v>Detenido pago cubicación</v>
      </c>
      <c r="I143" s="139">
        <f>'[4]Resumen Ángela Santana Sept 20'!I37</f>
        <v>0</v>
      </c>
      <c r="J143" s="337" t="str">
        <f>'[4]Resumen Ángela Santana Sept 20'!J37</f>
        <v>CAIPI detenido por pago de cubicación.  CAIPI es etapa de terminación final con primera manos de pintura de colores, el mismo está en espera de pago para poder darle los toque finales.</v>
      </c>
      <c r="K143" s="159" t="str">
        <f>'[4]Resumen Ángela Santana Sept 20'!K37</f>
        <v>18.428360, -70.028854</v>
      </c>
      <c r="L143" s="159" t="str">
        <f>'[4]Resumen Ángela Santana Sept 20'!L37</f>
        <v>2N</v>
      </c>
      <c r="M143" s="139" t="str">
        <f>'[4]Resumen Ángela Santana Sept 20'!M37</f>
        <v xml:space="preserve">Miguel Serrano Segura.  </v>
      </c>
      <c r="N143" s="139">
        <f>'[4]Resumen Ángela Santana Sept 20'!N37</f>
        <v>0</v>
      </c>
      <c r="O143" s="140" t="str">
        <f>'[4]Resumen Ángela Santana Sept 20'!O37</f>
        <v>rosasuper2001@hotmail.com</v>
      </c>
      <c r="P143" s="139" t="str">
        <f>'[4]Resumen Ángela Santana Sept 20'!P37</f>
        <v>1ER</v>
      </c>
      <c r="Q143" s="152">
        <f>'[4]Resumen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'[4]Resumen Ángela Santana Sept 20'!H38</f>
        <v>Sin Iniciar</v>
      </c>
      <c r="I144" s="139" t="str">
        <f>'[4]Resumen Ángela Santana Sept 20'!I38</f>
        <v xml:space="preserve">Sin Propuesta </v>
      </c>
      <c r="J144" s="249">
        <f>'[4]Resumen Ángela Santana Sept 20'!J38</f>
        <v>0</v>
      </c>
      <c r="K144" s="159">
        <f>'[4]Resumen Ángela Santana Sept 20'!K38</f>
        <v>0</v>
      </c>
      <c r="L144" s="159" t="str">
        <f>'[4]Resumen Ángela Santana Sept 20'!L38</f>
        <v>1N</v>
      </c>
      <c r="M144" s="139" t="str">
        <f>'[4]Resumen Ángela Santana Sept 20'!M38</f>
        <v>Constructora E. y V., SRL/Amarilis Valeyron</v>
      </c>
      <c r="N144" s="139" t="str">
        <f>'[4]Resumen Ángela Santana Sept 20'!N38</f>
        <v>(809)696-7697</v>
      </c>
      <c r="O144" s="140" t="str">
        <f>'[4]Resumen Ángela Santana Sept 20'!O38</f>
        <v>amarilisvaleyron@gmail.com</v>
      </c>
      <c r="P144" s="139" t="str">
        <f>'[4]Resumen Ángela Santana Sept 20'!P38</f>
        <v>2DO</v>
      </c>
      <c r="Q144" s="152">
        <f>'[4]Resumen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'[4]Resumen Ángela Santana Sept 20'!H39</f>
        <v>Inaugurado</v>
      </c>
      <c r="I145" s="139">
        <f>'[4]Resumen Ángela Santana Sept 20'!I39</f>
        <v>0</v>
      </c>
      <c r="J145" s="249">
        <f>'[4]Resumen Ángela Santana Sept 20'!J39</f>
        <v>0</v>
      </c>
      <c r="K145" s="159" t="str">
        <f>'[4]Resumen Ángela Santana Sept 20'!K39</f>
        <v>18.415954, -70.041211</v>
      </c>
      <c r="L145" s="159" t="str">
        <f>'[4]Resumen Ángela Santana Sept 20'!L39</f>
        <v>2N</v>
      </c>
      <c r="M145" s="139" t="str">
        <f>'[4]Resumen Ángela Santana Sept 20'!M39</f>
        <v>Marilú Figueroa Medina</v>
      </c>
      <c r="N145" s="139">
        <f>'[4]Resumen Ángela Santana Sept 20'!N39</f>
        <v>0</v>
      </c>
      <c r="O145" s="139">
        <f>'[4]Resumen Ángela Santana Sept 20'!O39</f>
        <v>0</v>
      </c>
      <c r="P145" s="139" t="str">
        <f>'[4]Resumen Ángela Santana Sept 20'!P39</f>
        <v>1ER</v>
      </c>
      <c r="Q145" s="152">
        <f>'[4]Resumen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'[4]Resumen Ángela Santana Sept 20'!H40</f>
        <v>Detenido por planos</v>
      </c>
      <c r="I146" s="139">
        <f>'[4]Resumen Ángela Santana Sept 20'!I40</f>
        <v>0</v>
      </c>
      <c r="J146" s="338" t="str">
        <f>'[4]Resumen Ángela Santana Sept 20'!J40</f>
        <v xml:space="preserve">CAIPI detenido por planos.  La contratista, está  en espera de la aprobación del diseño de unos muros de contención.
</v>
      </c>
      <c r="K146" s="159" t="str">
        <f>'[4]Resumen Ángela Santana Sept 20'!K40</f>
        <v>18.383850,-70.046436</v>
      </c>
      <c r="L146" s="159">
        <f>'[4]Resumen Ángela Santana Sept 20'!L40</f>
        <v>0</v>
      </c>
      <c r="M146" s="339" t="str">
        <f>'[4]Resumen Ángela Santana Sept 20'!M40</f>
        <v>Rosa Margarita Sánchez Ortega</v>
      </c>
      <c r="N146" s="139" t="str">
        <f>'[4]Resumen Ángela Santana Sept 20'!N40</f>
        <v>809-751-5890</v>
      </c>
      <c r="O146" s="139">
        <f>'[4]Resumen Ángela Santana Sept 20'!O40</f>
        <v>0</v>
      </c>
      <c r="P146" s="139" t="str">
        <f>'[4]Resumen Ángela Santana Sept 20'!P40</f>
        <v>1ER</v>
      </c>
      <c r="Q146" s="152">
        <f>'[4]Resumen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'[4]Resumen Ángela Santana Sept 20'!H41</f>
        <v>Sin Iniciar</v>
      </c>
      <c r="I147" s="139" t="str">
        <f>'[4]Resumen Ángela Santana Sept 20'!I41</f>
        <v xml:space="preserve">Sin Propuesta </v>
      </c>
      <c r="J147" s="249" t="str">
        <f>'[4]Resumen Ángela Santana Sept 20'!J41</f>
        <v xml:space="preserve"> Este terreno acaba de ser desestimado por la inversión en el mejoramiento del suelo.</v>
      </c>
      <c r="K147" s="159" t="str">
        <f>'[4]Resumen Ángela Santana Sept 20'!K41</f>
        <v>18.378662,-70.053200</v>
      </c>
      <c r="L147" s="159">
        <f>'[4]Resumen Ángela Santana Sept 20'!L41</f>
        <v>0</v>
      </c>
      <c r="M147" s="139" t="str">
        <f>'[4]Resumen Ángela Santana Sept 20'!M41</f>
        <v>Octavio Rhadames Rodríguez García</v>
      </c>
      <c r="N147" s="139" t="str">
        <f>'[4]Resumen Ángela Santana Sept 20'!N41</f>
        <v>(809)889-7993</v>
      </c>
      <c r="O147" s="139" t="str">
        <f>'[4]Resumen Ángela Santana Sept 20'!O41</f>
        <v>oroga@hotmail.com</v>
      </c>
      <c r="P147" s="139" t="str">
        <f>'[4]Resumen Ángela Santana Sept 20'!P41</f>
        <v>2DO</v>
      </c>
      <c r="Q147" s="152">
        <f>'[4]Resumen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'[4]Resumen Ángela Santana Sept 20'!H42</f>
        <v>Detenido pago cubicación</v>
      </c>
      <c r="I148" s="139">
        <f>'[4]Resumen Ángela Santana Sept 20'!I42</f>
        <v>0</v>
      </c>
      <c r="J148" s="249" t="str">
        <f>'[4]Resumen Ángela Santana Sept 20'!J42</f>
        <v xml:space="preserve">CAIPI detenido por cubicación. Tiene todo el edificio pañetado, espera pago de cubicación.  </v>
      </c>
      <c r="K148" s="159" t="str">
        <f>'[4]Resumen Ángela Santana Sept 20'!K42</f>
        <v>18.683603,-70.174370</v>
      </c>
      <c r="L148" s="159" t="str">
        <f>'[4]Resumen Ángela Santana Sept 20'!L42</f>
        <v>2N</v>
      </c>
      <c r="M148" s="139" t="str">
        <f>'[4]Resumen Ángela Santana Sept 20'!M42</f>
        <v>Jacinto José Fernández Matos</v>
      </c>
      <c r="N148" s="139">
        <f>'[4]Resumen Ángela Santana Sept 20'!N42</f>
        <v>8095495388</v>
      </c>
      <c r="O148" s="139" t="str">
        <f>'[4]Resumen Ángela Santana Sept 20'!O42</f>
        <v>jacintofernandezmatos@gmail.com</v>
      </c>
      <c r="P148" s="139" t="str">
        <f>'[4]Resumen Ángela Santana Sept 20'!P42</f>
        <v>1ER</v>
      </c>
      <c r="Q148" s="152">
        <f>'[4]Resumen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'[4]Resumen Ángela Santana Sept 20'!H43</f>
        <v>Inaugurado</v>
      </c>
      <c r="I149" s="145">
        <f>'[4]Resumen Ángela Santana Sept 20'!I43</f>
        <v>0</v>
      </c>
      <c r="J149" s="250" t="str">
        <f>'[4]Resumen Ángela Santana Sept 20'!J43</f>
        <v>CAIPI INAGURADO EL 12 DE Agosto 2019.</v>
      </c>
      <c r="K149" s="188" t="str">
        <f>'[4]Resumen Ángela Santana Sept 20'!K43</f>
        <v>18.674578,-70,173434</v>
      </c>
      <c r="L149" s="188" t="str">
        <f>'[4]Resumen Ángela Santana Sept 20'!L43</f>
        <v>2N</v>
      </c>
      <c r="M149" s="145" t="str">
        <f>'[4]Resumen Ángela Santana Sept 20'!M43</f>
        <v>BIOHIT SRL/Alex Guzmán</v>
      </c>
      <c r="N149" s="145" t="str">
        <f>'[4]Resumen Ángela Santana Sept 20'!N43</f>
        <v>(809)981-7575</v>
      </c>
      <c r="O149" s="146" t="str">
        <f>'[4]Resumen Ángela Santana Sept 20'!O43</f>
        <v>biohit@claro.net.do</v>
      </c>
      <c r="P149" s="145" t="str">
        <f>'[4]Resumen Ángela Santana Sept 20'!P43</f>
        <v>2DO</v>
      </c>
      <c r="Q149" s="147">
        <f>'[4]Resumen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'[7]Resumen Mensual Gregory P Sep20'!H10</f>
        <v>Inaugurado</v>
      </c>
      <c r="I150" s="213">
        <f>'[7]Resumen Mensual Gregory P Sep20'!I10</f>
        <v>0</v>
      </c>
      <c r="J150" s="251">
        <f>'[7]Resumen Mensual Gregory P Sep20'!J10</f>
        <v>0</v>
      </c>
      <c r="K150" s="195" t="str">
        <f>'[7]Resumen Mensual Gregory P Sep20'!K10</f>
        <v>18.473733,  -69.315605</v>
      </c>
      <c r="L150" s="195" t="str">
        <f>'[7]Resumen Mensual Gregory P Sep20'!L10</f>
        <v>1N</v>
      </c>
      <c r="M150" s="137" t="str">
        <f>'[7]Resumen Mensual Gregory P Sep20'!M10</f>
        <v>Franklin Alexis Pimentel Duarte</v>
      </c>
      <c r="N150" s="137">
        <f>'[7]Resumen Mensual Gregory P Sep20'!N10</f>
        <v>0</v>
      </c>
      <c r="O150" s="153">
        <f>'[7]Resumen Mensual Gregory P Sep20'!O10</f>
        <v>0</v>
      </c>
      <c r="P150" s="137" t="str">
        <f>'[7]Resumen Mensual Gregory P Sep20'!P10</f>
        <v>1ER</v>
      </c>
      <c r="Q150" s="149">
        <f>'[7]Resumen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'[7]Resumen Mensual Gregory P Sep20'!H11</f>
        <v>Detenido</v>
      </c>
      <c r="I151" s="209">
        <f>'[7]Resumen Mensual Gregory P Sep20'!I11</f>
        <v>0</v>
      </c>
      <c r="J151" s="253" t="str">
        <f>'[7]Resumen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'[7]Resumen Mensual Gregory P Sep20'!K11</f>
        <v>18.477104, -69.292093</v>
      </c>
      <c r="L151" s="159" t="str">
        <f>'[7]Resumen Mensual Gregory P Sep20'!L11</f>
        <v>1N</v>
      </c>
      <c r="M151" s="140" t="str">
        <f>'[7]Resumen Mensual Gregory P Sep20'!M11</f>
        <v>Alejandro Alexis Mota Santana</v>
      </c>
      <c r="N151" s="140" t="str">
        <f>'[7]Resumen Mensual Gregory P Sep20'!N11</f>
        <v>809-841-8168</v>
      </c>
      <c r="O151" s="151" t="str">
        <f>'[7]Resumen Mensual Gregory P Sep20'!O11</f>
        <v>arqalex_226@hotmail.com</v>
      </c>
      <c r="P151" s="139" t="str">
        <f>'[7]Resumen Mensual Gregory P Sep20'!P11</f>
        <v>1ER</v>
      </c>
      <c r="Q151" s="152">
        <f>'[7]Resumen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'[7]Resumen Mensual Gregory P Sep20'!H12</f>
        <v>Detenido pago cubicación</v>
      </c>
      <c r="I152" s="209">
        <f>'[7]Resumen Mensual Gregory P Sep20'!I12</f>
        <v>0</v>
      </c>
      <c r="J152" s="253" t="str">
        <f>'[7]Resumen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'[7]Resumen Mensual Gregory P Sep20'!K12</f>
        <v>18.447837, -69.298561</v>
      </c>
      <c r="L152" s="159" t="str">
        <f>'[7]Resumen Mensual Gregory P Sep20'!L12</f>
        <v>1N</v>
      </c>
      <c r="M152" s="139" t="str">
        <f>'[7]Resumen Mensual Gregory P Sep20'!M12</f>
        <v>Cruz Cid Const. Asoc. SRL / J. A. Cruz</v>
      </c>
      <c r="N152" s="139" t="str">
        <f>'[7]Resumen Mensual Gregory P Sep20'!N12</f>
        <v>809-697-6946</v>
      </c>
      <c r="O152" s="151" t="str">
        <f>'[7]Resumen Mensual Gregory P Sep20'!O12</f>
        <v>julian@cruzcid.com</v>
      </c>
      <c r="P152" s="139" t="str">
        <f>'[7]Resumen Mensual Gregory P Sep20'!P12</f>
        <v>1ER</v>
      </c>
      <c r="Q152" s="152">
        <f>'[7]Resumen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'[7]Resumen Mensual Gregory P Sep20'!H13</f>
        <v>Detenido pago cubicación</v>
      </c>
      <c r="I153" s="209">
        <f>'[7]Resumen Mensual Gregory P Sep20'!I13</f>
        <v>0</v>
      </c>
      <c r="J153" s="253" t="str">
        <f>'[7]Resumen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'[7]Resumen Mensual Gregory P Sep20'!K13</f>
        <v xml:space="preserve">      18.4774490, -69.3009600</v>
      </c>
      <c r="L153" s="159" t="str">
        <f>'[7]Resumen Mensual Gregory P Sep20'!L13</f>
        <v>2N</v>
      </c>
      <c r="M153" s="139" t="str">
        <f>'[7]Resumen Mensual Gregory P Sep20'!M13</f>
        <v xml:space="preserve">Luis Cesar Quezada Pimentel </v>
      </c>
      <c r="N153" s="139">
        <f>'[7]Resumen Mensual Gregory P Sep20'!N13</f>
        <v>8096977620</v>
      </c>
      <c r="O153" s="151" t="str">
        <f>'[7]Resumen Mensual Gregory P Sep20'!O13</f>
        <v>iquezada03@hotmail.com</v>
      </c>
      <c r="P153" s="139" t="str">
        <f>'[7]Resumen Mensual Gregory P Sep20'!P13</f>
        <v>2DO</v>
      </c>
      <c r="Q153" s="152">
        <f>'[7]Resumen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'[7]Resumen Mensual Gregory P Sep20'!H14</f>
        <v>Detenido</v>
      </c>
      <c r="I154" s="209">
        <f>'[7]Resumen Mensual Gregory P Sep20'!I14</f>
        <v>0</v>
      </c>
      <c r="J154" s="253" t="str">
        <f>'[7]Resumen Mensual Gregory P Sep20'!J14</f>
        <v>CAIPI detenido. El contratista recibió pago de una parte de la cubicación que tenía en circuito, está en espera que le completen para reiniciar con el acondicionamiento del terreno y colocación para vaciado la platea.</v>
      </c>
      <c r="K154" s="159" t="str">
        <f>'[7]Resumen Mensual Gregory P Sep20'!K14</f>
        <v>18.453475, -69.304030</v>
      </c>
      <c r="L154" s="159" t="str">
        <f>'[7]Resumen Mensual Gregory P Sep20'!L14</f>
        <v>1N</v>
      </c>
      <c r="M154" s="22" t="str">
        <f>'[7]Resumen Mensual Gregory P Sep20'!M14</f>
        <v>MOLINARA Ing.y Agm.SRL/Eligio M. Molina</v>
      </c>
      <c r="N154" s="139" t="str">
        <f>'[7]Resumen Mensual Gregory P Sep20'!N14</f>
        <v>(829)741-9899</v>
      </c>
      <c r="O154" s="154" t="str">
        <f>'[7]Resumen Mensual Gregory P Sep20'!O14</f>
        <v>molina.cxa@gmail.com</v>
      </c>
      <c r="P154" s="139" t="str">
        <f>'[7]Resumen Mensual Gregory P Sep20'!P14</f>
        <v>2DO</v>
      </c>
      <c r="Q154" s="152">
        <f>'[7]Resumen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'[7]Resumen Mensual Gregory P Sep20'!H15</f>
        <v>Inaugurado</v>
      </c>
      <c r="I155" s="209">
        <f>'[7]Resumen Mensual Gregory P Sep20'!I15</f>
        <v>0</v>
      </c>
      <c r="J155" s="253">
        <f>'[7]Resumen Mensual Gregory P Sep20'!J15</f>
        <v>0</v>
      </c>
      <c r="K155" s="159" t="str">
        <f>'[7]Resumen Mensual Gregory P Sep20'!K15</f>
        <v>18.465284, -69.273187</v>
      </c>
      <c r="L155" s="159" t="str">
        <f>'[7]Resumen Mensual Gregory P Sep20'!L15</f>
        <v>1N</v>
      </c>
      <c r="M155" s="22" t="str">
        <f>'[7]Resumen Mensual Gregory P Sep20'!M15</f>
        <v>Mario Julio Martinez Read</v>
      </c>
      <c r="N155" s="139" t="str">
        <f>'[7]Resumen Mensual Gregory P Sep20'!N15</f>
        <v>(809)710-0930</v>
      </c>
      <c r="O155" s="154" t="str">
        <f>'[7]Resumen Mensual Gregory P Sep20'!O15</f>
        <v>mariojulio.martinez@hotmail.com</v>
      </c>
      <c r="P155" s="139" t="str">
        <f>'[7]Resumen Mensual Gregory P Sep20'!P15</f>
        <v>2DO</v>
      </c>
      <c r="Q155" s="152">
        <f>'[7]Resumen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'[7]Resumen Mensual Gregory P Sep20'!H16</f>
        <v>Detenido</v>
      </c>
      <c r="I156" s="212">
        <f>'[7]Resumen Mensual Gregory P Sep20'!I16</f>
        <v>0</v>
      </c>
      <c r="J156" s="252" t="str">
        <f>'[7]Resumen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'[7]Resumen Mensual Gregory P Sep20'!K16</f>
        <v>18.5483950, -69.2997660</v>
      </c>
      <c r="L156" s="188" t="str">
        <f>'[7]Resumen Mensual Gregory P Sep20'!L16</f>
        <v>1N</v>
      </c>
      <c r="M156" s="145" t="str">
        <f>'[7]Resumen Mensual Gregory P Sep20'!M16</f>
        <v>Castor Const. EIRL/Edmundo García I.</v>
      </c>
      <c r="N156" s="145" t="str">
        <f>'[7]Resumen Mensual Gregory P Sep20'!N16</f>
        <v>(809)723-5501</v>
      </c>
      <c r="O156" s="150" t="str">
        <f>'[7]Resumen Mensual Gregory P Sep20'!O16</f>
        <v>elcastorconstruye@gmail.com</v>
      </c>
      <c r="P156" s="145" t="str">
        <f>'[7]Resumen Mensual Gregory P Sep20'!P16</f>
        <v>1ER</v>
      </c>
      <c r="Q156" s="147">
        <f>'[7]Resumen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'[7]Resumen Mensual Gregory P Sep20'!H17</f>
        <v>Inaugurado</v>
      </c>
      <c r="I157" s="232">
        <f>'[7]Resumen Mensual Gregory P Sep20'!I17</f>
        <v>0</v>
      </c>
      <c r="J157" s="255">
        <f>'[7]Resumen Mensual Gregory P Sep20'!J17</f>
        <v>0</v>
      </c>
      <c r="K157" s="233" t="str">
        <f>'[7]Resumen Mensual Gregory P Sep20'!K17</f>
        <v>18.763928, -69.037703</v>
      </c>
      <c r="L157" s="233" t="str">
        <f>'[7]Resumen Mensual Gregory P Sep20'!L17</f>
        <v>2N</v>
      </c>
      <c r="M157" s="340" t="str">
        <f>'[7]Resumen Mensual Gregory P Sep20'!M17</f>
        <v>Janser Ant. Maejía Zorrilla</v>
      </c>
      <c r="N157" s="231">
        <f>'[7]Resumen Mensual Gregory P Sep20'!N17</f>
        <v>0</v>
      </c>
      <c r="O157" s="335">
        <f>'[7]Resumen Mensual Gregory P Sep20'!O17</f>
        <v>0</v>
      </c>
      <c r="P157" s="231" t="str">
        <f>'[7]Resumen Mensual Gregory P Sep20'!P17</f>
        <v>1ER</v>
      </c>
      <c r="Q157" s="234">
        <f>'[7]Resumen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'[7]Resumen Mensual Gregory P Sep20'!H18</f>
        <v>Sin Iniciar</v>
      </c>
      <c r="I158" s="209" t="str">
        <f>'[7]Resumen Mensual Gregory P Sep20'!I18</f>
        <v xml:space="preserve">Con Propuesta de Donación </v>
      </c>
      <c r="J158" s="253">
        <f>'[7]Resumen Mensual Gregory P Sep20'!J18</f>
        <v>0</v>
      </c>
      <c r="K158" s="159" t="str">
        <f>'[7]Resumen Mensual Gregory P Sep20'!K18</f>
        <v>18.9806310, -69.0434980</v>
      </c>
      <c r="L158" s="159" t="str">
        <f>'[7]Resumen Mensual Gregory P Sep20'!L18</f>
        <v>1N</v>
      </c>
      <c r="M158" s="140" t="str">
        <f>'[7]Resumen Mensual Gregory P Sep20'!M18</f>
        <v>Elecasa Constructora .e Inmobiliaria, SRL/Elena Cabrera</v>
      </c>
      <c r="N158" s="140" t="str">
        <f>'[7]Resumen Mensual Gregory P Sep20'!N18</f>
        <v>(809)729-9008</v>
      </c>
      <c r="O158" s="151" t="str">
        <f>'[7]Resumen Mensual Gregory P Sep20'!O18</f>
        <v>elenacabrera07@gmail.com</v>
      </c>
      <c r="P158" s="140" t="str">
        <f>'[7]Resumen Mensual Gregory P Sep20'!P18</f>
        <v>2DO</v>
      </c>
      <c r="Q158" s="152">
        <f>'[7]Resumen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'[7]Resumen Mensual Gregory P Sep20'!H19</f>
        <v>En Construcción</v>
      </c>
      <c r="I159" s="213">
        <f>'[7]Resumen Mensual Gregory P Sep20'!I19</f>
        <v>0</v>
      </c>
      <c r="J159" s="251" t="str">
        <f>'[7]Resumen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'[7]Resumen Mensual Gregory P Sep20'!K19</f>
        <v>18.780616, -69.251666</v>
      </c>
      <c r="L159" s="195" t="str">
        <f>'[7]Resumen Mensual Gregory P Sep20'!L19</f>
        <v>1N</v>
      </c>
      <c r="M159" s="137" t="str">
        <f>'[7]Resumen Mensual Gregory P Sep20'!M19</f>
        <v>Antonio Martínez</v>
      </c>
      <c r="N159" s="137" t="str">
        <f>'[7]Resumen Mensual Gregory P Sep20'!N19</f>
        <v>809-395-3591</v>
      </c>
      <c r="O159" s="153" t="str">
        <f>'[7]Resumen Mensual Gregory P Sep20'!O19</f>
        <v>servicios430@yahoo.com</v>
      </c>
      <c r="P159" s="137" t="str">
        <f>'[7]Resumen Mensual Gregory P Sep20'!P19</f>
        <v>1ER</v>
      </c>
      <c r="Q159" s="149">
        <f>'[7]Resumen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'[7]Resumen Mensual Gregory P Sep20'!H20</f>
        <v>Detenido por planos</v>
      </c>
      <c r="I160" s="209">
        <f>'[7]Resumen Mensual Gregory P Sep20'!I20</f>
        <v>0</v>
      </c>
      <c r="J160" s="253" t="str">
        <f>'[7]Resumen Mensual Gregory P Sep20'!J20</f>
        <v>CAIPI detenido por planos. La contratista está en espera desde el 12 de febrero 2020 de la aprobación de movimiento de tierra.</v>
      </c>
      <c r="K160" s="159" t="str">
        <f>'[7]Resumen Mensual Gregory P Sep20'!K20</f>
        <v>18.767563, -69.262354</v>
      </c>
      <c r="L160" s="159" t="str">
        <f>'[7]Resumen Mensual Gregory P Sep20'!L20</f>
        <v>2N</v>
      </c>
      <c r="M160" s="22" t="str">
        <f>'[7]Resumen Mensual Gregory P Sep20'!M20</f>
        <v>Jannfreisy Anabelle Rivas Rodriguez</v>
      </c>
      <c r="N160" s="139" t="str">
        <f>'[7]Resumen Mensual Gregory P Sep20'!N20</f>
        <v>(809)981-6088</v>
      </c>
      <c r="O160" s="154" t="str">
        <f>'[7]Resumen Mensual Gregory P Sep20'!O20</f>
        <v>jannfreisy@gmail.com</v>
      </c>
      <c r="P160" s="139" t="str">
        <f>'[7]Resumen Mensual Gregory P Sep20'!P20</f>
        <v>2DO</v>
      </c>
      <c r="Q160" s="152">
        <f>'[7]Resumen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'[7]Resumen Mensual Gregory P Sep20'!H21</f>
        <v>Detenido</v>
      </c>
      <c r="I161" s="212">
        <f>'[7]Resumen Mensual Gregory P Sep20'!I21</f>
        <v>0</v>
      </c>
      <c r="J161" s="252" t="str">
        <f>'[7]Resumen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'[7]Resumen Mensual Gregory P Sep20'!K21</f>
        <v>19.050900, -69.389487</v>
      </c>
      <c r="L161" s="188" t="str">
        <f>'[7]Resumen Mensual Gregory P Sep20'!L21</f>
        <v>2N</v>
      </c>
      <c r="M161" s="23" t="str">
        <f>'[7]Resumen Mensual Gregory P Sep20'!M21</f>
        <v>Jose Miguel A. Nuñez Balbuena</v>
      </c>
      <c r="N161" s="145" t="str">
        <f>'[7]Resumen Mensual Gregory P Sep20'!N21</f>
        <v>(809)504-7790</v>
      </c>
      <c r="O161" s="155" t="str">
        <f>'[7]Resumen Mensual Gregory P Sep20'!O21</f>
        <v>ing.amadairis@gmail.com</v>
      </c>
      <c r="P161" s="145" t="str">
        <f>'[7]Resumen Mensual Gregory P Sep20'!P21</f>
        <v>2DO</v>
      </c>
      <c r="Q161" s="147">
        <f>'[7]Resumen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'[7]Resumen Mensual Gregory P Sep20'!H22</f>
        <v>Detenido pago cubicación</v>
      </c>
      <c r="I162" s="213">
        <f>'[7]Resumen Mensual Gregory P Sep20'!I22</f>
        <v>0</v>
      </c>
      <c r="J162" s="251" t="str">
        <f>'[7]Resumen Mensual Gregory P Sep20'!J22</f>
        <v>CAIPI detenido por cubicación. Habían realizado las excavaciones del drenaje pluvial, estaban dándole terminación a los pisos, para luego iniciar con la pintura acrílica de colores, detenido desde julio 2020.</v>
      </c>
      <c r="K162" s="195" t="str">
        <f>'[7]Resumen Mensual Gregory P Sep20'!K22</f>
        <v>18.420994, -68.987906</v>
      </c>
      <c r="L162" s="195" t="str">
        <f>'[7]Resumen Mensual Gregory P Sep20'!L22</f>
        <v>1N</v>
      </c>
      <c r="M162" s="137" t="str">
        <f>'[7]Resumen Mensual Gregory P Sep20'!M22</f>
        <v>César Augusto Hunt Álvarez</v>
      </c>
      <c r="N162" s="137" t="str">
        <f>'[7]Resumen Mensual Gregory P Sep20'!N22</f>
        <v>(809)710-1717</v>
      </c>
      <c r="O162" s="153" t="str">
        <f>'[7]Resumen Mensual Gregory P Sep20'!O22</f>
        <v>arqhunt@hotmail.com</v>
      </c>
      <c r="P162" s="137" t="str">
        <f>'[7]Resumen Mensual Gregory P Sep20'!P22</f>
        <v>1ER</v>
      </c>
      <c r="Q162" s="144">
        <f>'[7]Resumen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'[7]Resumen Mensual Gregory P Sep20'!H23</f>
        <v>Detenido pago cubicación</v>
      </c>
      <c r="I163" s="209">
        <f>'[7]Resumen Mensual Gregory P Sep20'!I23</f>
        <v>0</v>
      </c>
      <c r="J163" s="253" t="str">
        <f>'[7]Resumen Mensual Gregory P Sep20'!J23</f>
        <v xml:space="preserve">CAIPI detenido por cubicación. Realizó el vaciado de la zapata y colocó los blocks a nivel de viga de amarre, detenido desde marzo. </v>
      </c>
      <c r="K163" s="159" t="str">
        <f>'[7]Resumen Mensual Gregory P Sep20'!K23</f>
        <v>18.440216, -68.978306</v>
      </c>
      <c r="L163" s="159" t="str">
        <f>'[7]Resumen Mensual Gregory P Sep20'!L23</f>
        <v>1N</v>
      </c>
      <c r="M163" s="139" t="str">
        <f>'[7]Resumen Mensual Gregory P Sep20'!M23</f>
        <v>Constructora Terrero Franco, SRL</v>
      </c>
      <c r="N163" s="139" t="str">
        <f>'[7]Resumen Mensual Gregory P Sep20'!N23</f>
        <v>(809)383-1785</v>
      </c>
      <c r="O163" s="154" t="str">
        <f>'[7]Resumen Mensual Gregory P Sep20'!O23</f>
        <v>ing.carmenfranco@hotmail.com</v>
      </c>
      <c r="P163" s="139" t="str">
        <f>'[7]Resumen Mensual Gregory P Sep20'!P23</f>
        <v>1ER</v>
      </c>
      <c r="Q163" s="141">
        <f>'[7]Resumen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'[7]Resumen Mensual Gregory P Sep20'!H24</f>
        <v>Sin Iniciar</v>
      </c>
      <c r="I164" s="209" t="str">
        <f>'[7]Resumen Mensual Gregory P Sep20'!I24</f>
        <v xml:space="preserve">Con Propuesta de Donación </v>
      </c>
      <c r="J164" s="253">
        <f>'[7]Resumen Mensual Gregory P Sep20'!J24</f>
        <v>0</v>
      </c>
      <c r="K164" s="159" t="str">
        <f>'[7]Resumen Mensual Gregory P Sep20'!K24</f>
        <v>18.4561550, -69.2982120</v>
      </c>
      <c r="L164" s="159" t="str">
        <f>'[7]Resumen Mensual Gregory P Sep20'!L24</f>
        <v>1N</v>
      </c>
      <c r="M164" s="139" t="str">
        <f>'[7]Resumen Mensual Gregory P Sep20'!M24</f>
        <v>Esteban Cayetano Rijo</v>
      </c>
      <c r="N164" s="139" t="str">
        <f>'[7]Resumen Mensual Gregory P Sep20'!N24</f>
        <v>(809)710-3973</v>
      </c>
      <c r="O164" s="154" t="str">
        <f>'[7]Resumen Mensual Gregory P Sep20'!O24</f>
        <v>ingcayetano@hotmail.com</v>
      </c>
      <c r="P164" s="139" t="str">
        <f>'[7]Resumen Mensual Gregory P Sep20'!P24</f>
        <v>2DO</v>
      </c>
      <c r="Q164" s="152">
        <f>'[7]Resumen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'[7]Resumen Mensual Gregory P Sep20'!H25</f>
        <v>Inaugurado</v>
      </c>
      <c r="I165" s="209">
        <f>'[7]Resumen Mensual Gregory P Sep20'!I25</f>
        <v>0</v>
      </c>
      <c r="J165" s="253" t="str">
        <f>'[7]Resumen Mensual Gregory P Sep20'!J25</f>
        <v xml:space="preserve"> CAIPI inaugurado. Queda pendientes:  pintando de paragoma en parqueo y mantenimiento a la grama y paisajismo.</v>
      </c>
      <c r="K165" s="159" t="str">
        <f>'[7]Resumen Mensual Gregory P Sep20'!K25</f>
        <v>18.590883, -68.978243</v>
      </c>
      <c r="L165" s="159" t="str">
        <f>'[7]Resumen Mensual Gregory P Sep20'!L25</f>
        <v>1N</v>
      </c>
      <c r="M165" s="22" t="str">
        <f>'[7]Resumen Mensual Gregory P Sep20'!M25</f>
        <v>Amaury Medina Diaz</v>
      </c>
      <c r="N165" s="139" t="str">
        <f>'[7]Resumen Mensual Gregory P Sep20'!N25</f>
        <v>(809)760-4098</v>
      </c>
      <c r="O165" s="154" t="str">
        <f>'[7]Resumen Mensual Gregory P Sep20'!O25</f>
        <v>ing.medina35@gmail.com</v>
      </c>
      <c r="P165" s="139" t="str">
        <f>'[7]Resumen Mensual Gregory P Sep20'!P25</f>
        <v>2DO</v>
      </c>
      <c r="Q165" s="141">
        <f>'[7]Resumen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'[7]Resumen Mensual Gregory P Sep20'!H26</f>
        <v>Inaugurado</v>
      </c>
      <c r="I166" s="209">
        <f>'[7]Resumen Mensual Gregory P Sep20'!I26</f>
        <v>0</v>
      </c>
      <c r="J166" s="253">
        <f>'[7]Resumen Mensual Gregory P Sep20'!J26</f>
        <v>0</v>
      </c>
      <c r="K166" s="159" t="str">
        <f>'[7]Resumen Mensual Gregory P Sep20'!K26</f>
        <v>18.438787, -69.000212</v>
      </c>
      <c r="L166" s="159" t="str">
        <f>'[7]Resumen Mensual Gregory P Sep20'!L26</f>
        <v>2N</v>
      </c>
      <c r="M166" s="139" t="str">
        <f>'[7]Resumen Mensual Gregory P Sep20'!M26</f>
        <v>Héctor Román Aquino Castillo</v>
      </c>
      <c r="N166" s="139" t="str">
        <f>'[7]Resumen Mensual Gregory P Sep20'!N26</f>
        <v>809-875-1641</v>
      </c>
      <c r="O166" s="154" t="str">
        <f>'[7]Resumen Mensual Gregory P Sep20'!O26</f>
        <v>haquinocastillo@gmail.com</v>
      </c>
      <c r="P166" s="139" t="str">
        <f>'[7]Resumen Mensual Gregory P Sep20'!P26</f>
        <v>1ER</v>
      </c>
      <c r="Q166" s="141">
        <f>'[7]Resumen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'[7]Resumen Mensual Gregory P Sep20'!H27</f>
        <v>Inaugurado</v>
      </c>
      <c r="I167" s="209">
        <f>'[7]Resumen Mensual Gregory P Sep20'!I27</f>
        <v>0</v>
      </c>
      <c r="J167" s="253">
        <f>'[7]Resumen Mensual Gregory P Sep20'!J27</f>
        <v>0</v>
      </c>
      <c r="K167" s="159" t="str">
        <f>'[7]Resumen Mensual Gregory P Sep20'!K27</f>
        <v>18.441956, -69.019828</v>
      </c>
      <c r="L167" s="159" t="str">
        <f>'[7]Resumen Mensual Gregory P Sep20'!L27</f>
        <v>1N</v>
      </c>
      <c r="M167" s="22" t="str">
        <f>'[7]Resumen Mensual Gregory P Sep20'!M27</f>
        <v>Ramon Mejia</v>
      </c>
      <c r="N167" s="139" t="str">
        <f>'[7]Resumen Mensual Gregory P Sep20'!N27</f>
        <v>(809)819-6784</v>
      </c>
      <c r="O167" s="154" t="str">
        <f>'[7]Resumen Mensual Gregory P Sep20'!O27</f>
        <v>obramsa@yahoo.com</v>
      </c>
      <c r="P167" s="139" t="str">
        <f>'[7]Resumen Mensual Gregory P Sep20'!P27</f>
        <v>2DO</v>
      </c>
      <c r="Q167" s="141">
        <f>'[7]Resumen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'[7]Resumen Mensual Gregory P Sep20'!H28</f>
        <v>Detenido</v>
      </c>
      <c r="I168" s="209">
        <f>'[7]Resumen Mensual Gregory P Sep20'!I28</f>
        <v>0</v>
      </c>
      <c r="J168" s="253" t="str">
        <f>'[7]Resumen Mensual Gregory P Sep20'!J28</f>
        <v xml:space="preserve">
CAIPI detenido. Este contratista tiene recursos del estado desde noviembre del 2018. y no está trabajando sin ninguna justificación.</v>
      </c>
      <c r="K168" s="159" t="str">
        <f>'[7]Resumen Mensual Gregory P Sep20'!K28</f>
        <v>18.457249, -69.015298</v>
      </c>
      <c r="L168" s="159" t="str">
        <f>'[7]Resumen Mensual Gregory P Sep20'!L28</f>
        <v>1N</v>
      </c>
      <c r="M168" s="139" t="str">
        <f>'[7]Resumen Mensual Gregory P Sep20'!M28</f>
        <v>Fermin, Aquino &amp; Heriveaux SRL/ R. I. Aquino</v>
      </c>
      <c r="N168" s="139" t="str">
        <f>'[7]Resumen Mensual Gregory P Sep20'!N28</f>
        <v>(809)819-6784</v>
      </c>
      <c r="O168" s="154" t="str">
        <f>'[7]Resumen Mensual Gregory P Sep20'!O28</f>
        <v>j.heriveaux@me.com</v>
      </c>
      <c r="P168" s="139" t="str">
        <f>'[7]Resumen Mensual Gregory P Sep20'!P28</f>
        <v>1ER</v>
      </c>
      <c r="Q168" s="141">
        <f>'[7]Resumen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'[7]Resumen Mensual Gregory P Sep20'!H29</f>
        <v>Inaugurado</v>
      </c>
      <c r="I169" s="212">
        <f>'[7]Resumen Mensual Gregory P Sep20'!I29</f>
        <v>0</v>
      </c>
      <c r="J169" s="252">
        <f>'[7]Resumen Mensual Gregory P Sep20'!J29</f>
        <v>0</v>
      </c>
      <c r="K169" s="188" t="str">
        <f>'[7]Resumen Mensual Gregory P Sep20'!K29</f>
        <v>18.459553, -69.019643</v>
      </c>
      <c r="L169" s="188" t="str">
        <f>'[7]Resumen Mensual Gregory P Sep20'!L29</f>
        <v>1N</v>
      </c>
      <c r="M169" s="23" t="str">
        <f>'[7]Resumen Mensual Gregory P Sep20'!M29</f>
        <v>Luis Alberto Calderon Taveras</v>
      </c>
      <c r="N169" s="145" t="str">
        <f>'[7]Resumen Mensual Gregory P Sep20'!N29</f>
        <v>(849)853-1226</v>
      </c>
      <c r="O169" s="155" t="str">
        <f>'[7]Resumen Mensual Gregory P Sep20'!O29</f>
        <v>Louistaveras85@hotmail.es</v>
      </c>
      <c r="P169" s="145" t="str">
        <f>'[7]Resumen Mensual Gregory P Sep20'!P29</f>
        <v>2DO</v>
      </c>
      <c r="Q169" s="142">
        <f>'[7]Resumen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'[7]Resumen Mensual Gregory P Sep20'!H30</f>
        <v>Inaugurado</v>
      </c>
      <c r="I170" s="213">
        <f>'[7]Resumen Mensual Gregory P Sep20'!I30</f>
        <v>0</v>
      </c>
      <c r="J170" s="251">
        <f>'[7]Resumen Mensual Gregory P Sep20'!J30</f>
        <v>0</v>
      </c>
      <c r="K170" s="195" t="str">
        <f>'[7]Resumen Mensual Gregory P Sep20'!K30</f>
        <v>18.591615, -68.708961</v>
      </c>
      <c r="L170" s="195" t="str">
        <f>'[7]Resumen Mensual Gregory P Sep20'!L30</f>
        <v>2N</v>
      </c>
      <c r="M170" s="137" t="str">
        <f>'[7]Resumen Mensual Gregory P Sep20'!M30</f>
        <v>Ma. Salomé Díaz Mercedes</v>
      </c>
      <c r="N170" s="137">
        <f>'[7]Resumen Mensual Gregory P Sep20'!N30</f>
        <v>0</v>
      </c>
      <c r="O170" s="153">
        <f>'[7]Resumen Mensual Gregory P Sep20'!O30</f>
        <v>0</v>
      </c>
      <c r="P170" s="137" t="str">
        <f>'[7]Resumen Mensual Gregory P Sep20'!P30</f>
        <v>1ER</v>
      </c>
      <c r="Q170" s="149">
        <f>'[7]Resumen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'[7]Resumen Mensual Gregory P Sep20'!H31</f>
        <v>Detenido pago cubicación</v>
      </c>
      <c r="I171" s="209">
        <f>'[7]Resumen Mensual Gregory P Sep20'!I31</f>
        <v>0</v>
      </c>
      <c r="J171" s="253" t="str">
        <f>'[7]Resumen Mensual Gregory P Sep20'!J31</f>
        <v>CAIPI detenido por cubicación. Estaban pintando la verja perimetral y dando retoques pinturas de colores a los módulos.</v>
      </c>
      <c r="K171" s="159" t="str">
        <f>'[7]Resumen Mensual Gregory P Sep20'!K31</f>
        <v>18.609022, -68.71009</v>
      </c>
      <c r="L171" s="159" t="str">
        <f>'[7]Resumen Mensual Gregory P Sep20'!L31</f>
        <v>1N</v>
      </c>
      <c r="M171" s="139" t="str">
        <f>'[7]Resumen Mensual Gregory P Sep20'!M31</f>
        <v>CONSERMANCA,SRL/Darío A. Yunes</v>
      </c>
      <c r="N171" s="139" t="str">
        <f>'[7]Resumen Mensual Gregory P Sep20'!N31</f>
        <v>(829)580-4025</v>
      </c>
      <c r="O171" s="154" t="str">
        <f>'[7]Resumen Mensual Gregory P Sep20'!O31</f>
        <v>d.y.25@gmai.com</v>
      </c>
      <c r="P171" s="139" t="str">
        <f>'[7]Resumen Mensual Gregory P Sep20'!P31</f>
        <v>1ER</v>
      </c>
      <c r="Q171" s="141">
        <f>'[7]Resumen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'[7]Resumen Mensual Gregory P Sep20'!H32</f>
        <v>Inaugurado</v>
      </c>
      <c r="I172" s="209">
        <f>'[7]Resumen Mensual Gregory P Sep20'!I32</f>
        <v>0</v>
      </c>
      <c r="J172" s="253">
        <f>'[7]Resumen Mensual Gregory P Sep20'!J32</f>
        <v>0</v>
      </c>
      <c r="K172" s="159" t="str">
        <f>'[7]Resumen Mensual Gregory P Sep20'!K32</f>
        <v>18.635468, -68.714987</v>
      </c>
      <c r="L172" s="159" t="str">
        <f>'[7]Resumen Mensual Gregory P Sep20'!L32</f>
        <v>2N</v>
      </c>
      <c r="M172" s="139" t="str">
        <f>'[7]Resumen Mensual Gregory P Sep20'!M32</f>
        <v>Willians Antonio Martínez Jiménez</v>
      </c>
      <c r="N172" s="139" t="str">
        <f>'[7]Resumen Mensual Gregory P Sep20'!N32</f>
        <v>829-679-4318/829-924-3804</v>
      </c>
      <c r="O172" s="154" t="str">
        <f>'[7]Resumen Mensual Gregory P Sep20'!O32</f>
        <v>yeselisjimenez@yahoo.es</v>
      </c>
      <c r="P172" s="139" t="str">
        <f>'[7]Resumen Mensual Gregory P Sep20'!P32</f>
        <v>1ER</v>
      </c>
      <c r="Q172" s="141">
        <f>'[7]Resumen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'[7]Resumen Mensual Gregory P Sep20'!H33</f>
        <v>Inaugurado</v>
      </c>
      <c r="I173" s="209">
        <f>'[7]Resumen Mensual Gregory P Sep20'!I33</f>
        <v>0</v>
      </c>
      <c r="J173" s="253" t="str">
        <f>'[7]Resumen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'[7]Resumen Mensual Gregory P Sep20'!K33</f>
        <v>18.630203,-68.714376</v>
      </c>
      <c r="L173" s="159" t="str">
        <f>'[7]Resumen Mensual Gregory P Sep20'!L33</f>
        <v>1N</v>
      </c>
      <c r="M173" s="22" t="str">
        <f>'[7]Resumen Mensual Gregory P Sep20'!M33</f>
        <v>Edgar Rafael V. Ramirez de la Rosa</v>
      </c>
      <c r="N173" s="139" t="str">
        <f>'[7]Resumen Mensual Gregory P Sep20'!N33</f>
        <v>(809)756-1114</v>
      </c>
      <c r="O173" s="154" t="str">
        <f>'[7]Resumen Mensual Gregory P Sep20'!O33</f>
        <v>ramdlrosa28@hotmail.com</v>
      </c>
      <c r="P173" s="139" t="str">
        <f>'[7]Resumen Mensual Gregory P Sep20'!P33</f>
        <v>2DO</v>
      </c>
      <c r="Q173" s="141">
        <f>'[7]Resumen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'[7]Resumen Mensual Gregory P Sep20'!H34</f>
        <v>Inaugurado</v>
      </c>
      <c r="I174" s="209">
        <f>'[7]Resumen Mensual Gregory P Sep20'!I34</f>
        <v>0</v>
      </c>
      <c r="J174" s="253">
        <f>'[7]Resumen Mensual Gregory P Sep20'!J34</f>
        <v>0</v>
      </c>
      <c r="K174" s="159" t="str">
        <f>'[7]Resumen Mensual Gregory P Sep20'!K34</f>
        <v>18.593957, -68.434953</v>
      </c>
      <c r="L174" s="159" t="str">
        <f>'[7]Resumen Mensual Gregory P Sep20'!L34</f>
        <v>2N</v>
      </c>
      <c r="M174" s="341" t="str">
        <f>'[7]Resumen Mensual Gregory P Sep20'!M34</f>
        <v>Erick Dael Yrizarry de la Cruz</v>
      </c>
      <c r="N174" s="139">
        <f>'[7]Resumen Mensual Gregory P Sep20'!N34</f>
        <v>0</v>
      </c>
      <c r="O174" s="154">
        <f>'[7]Resumen Mensual Gregory P Sep20'!O34</f>
        <v>0</v>
      </c>
      <c r="P174" s="139" t="str">
        <f>'[7]Resumen Mensual Gregory P Sep20'!P34</f>
        <v>1ER</v>
      </c>
      <c r="Q174" s="152">
        <f>'[7]Resumen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'[7]Resumen Mensual Gregory P Sep20'!H35</f>
        <v>Detenido pago cubicación</v>
      </c>
      <c r="I175" s="209">
        <f>'[7]Resumen Mensual Gregory P Sep20'!I35</f>
        <v>0</v>
      </c>
      <c r="J175" s="253" t="str">
        <f>'[7]Resumen Mensual Gregory P Sep20'!J35</f>
        <v>CAIPI detenido por cubicación. Colocó pisos en los distintos módulos, en espera de recursos para continuar, detenido desde marzo 2020.</v>
      </c>
      <c r="K175" s="188" t="str">
        <f>'[7]Resumen Mensual Gregory P Sep20'!K35</f>
        <v>18.593734, -68.407064</v>
      </c>
      <c r="L175" s="159" t="str">
        <f>'[7]Resumen Mensual Gregory P Sep20'!L35</f>
        <v>1N</v>
      </c>
      <c r="M175" s="22" t="str">
        <f>'[7]Resumen Mensual Gregory P Sep20'!M35</f>
        <v>Starlin Andres Martinez Grullon</v>
      </c>
      <c r="N175" s="139" t="str">
        <f>'[7]Resumen Mensual Gregory P Sep20'!N35</f>
        <v>(809)907-6205</v>
      </c>
      <c r="O175" s="154" t="str">
        <f>'[7]Resumen Mensual Gregory P Sep20'!O35</f>
        <v>starlin_martinez01@hotmail.com</v>
      </c>
      <c r="P175" s="139" t="str">
        <f>'[7]Resumen Mensual Gregory P Sep20'!P35</f>
        <v>2DO</v>
      </c>
      <c r="Q175" s="152">
        <f>'[7]Resumen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'[7]Resumen Mensual Gregory P Sep20'!H36</f>
        <v>Inaugurado</v>
      </c>
      <c r="I176" s="209">
        <f>'[7]Resumen Mensual Gregory P Sep20'!I36</f>
        <v>0</v>
      </c>
      <c r="J176" s="253" t="str">
        <f>'[7]Resumen Mensual Gregory P Sep20'!J36</f>
        <v>CAIPI inaugurado. Queda pendiente 12 abanicos que le fueron robados. El contratista está esperando que el INAIPI le reciba y envié la seguridad para instalar dichos abanicos.</v>
      </c>
      <c r="K176" s="188" t="str">
        <f>'[7]Resumen Mensual Gregory P Sep20'!K36</f>
        <v>18.679368, -68.456223</v>
      </c>
      <c r="L176" s="159" t="str">
        <f>'[7]Resumen Mensual Gregory P Sep20'!L36</f>
        <v>2N</v>
      </c>
      <c r="M176" s="22" t="str">
        <f>'[7]Resumen Mensual Gregory P Sep20'!M36</f>
        <v>Joan Manuel Pillier Rodriguez</v>
      </c>
      <c r="N176" s="139" t="str">
        <f>'[7]Resumen Mensual Gregory P Sep20'!N36</f>
        <v>(829)284-8411</v>
      </c>
      <c r="O176" s="139" t="str">
        <f>'[7]Resumen Mensual Gregory P Sep20'!O36</f>
        <v>arq_pillier@hotmail.com</v>
      </c>
      <c r="P176" s="139" t="str">
        <f>'[7]Resumen Mensual Gregory P Sep20'!P36</f>
        <v>2DO</v>
      </c>
      <c r="Q176" s="141">
        <f>'[7]Resumen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'[7]Resumen Mensual Gregory P Sep20'!H37</f>
        <v>Detenido pago terreno</v>
      </c>
      <c r="I177" s="212">
        <f>'[7]Resumen Mensual Gregory P Sep20'!I37</f>
        <v>0</v>
      </c>
      <c r="J177" s="252" t="str">
        <f>'[7]Resumen Mensual Gregory P Sep20'!J37</f>
        <v>CAIPI detenido pago terreno. El 15 de enero, El MOPC entregó todos los planos a la contratista. Está esperando que el MINERD pague el terreno, para que los dueños le permitan iniciar el proyecto</v>
      </c>
      <c r="K177" s="188" t="str">
        <f>'[7]Resumen Mensual Gregory P Sep20'!K37</f>
        <v>18.423116, -68.676629</v>
      </c>
      <c r="L177" s="188" t="str">
        <f>'[7]Resumen Mensual Gregory P Sep20'!L37</f>
        <v>1N</v>
      </c>
      <c r="M177" s="23" t="str">
        <f>'[7]Resumen Mensual Gregory P Sep20'!M37</f>
        <v>Cundinamarca Investments SRL/Rene Diaz</v>
      </c>
      <c r="N177" s="145" t="str">
        <f>'[7]Resumen Mensual Gregory P Sep20'!N37</f>
        <v>(809)886-0061</v>
      </c>
      <c r="O177" s="145" t="str">
        <f>'[7]Resumen Mensual Gregory P Sep20'!O37</f>
        <v>cundinamarca049@gmail.com</v>
      </c>
      <c r="P177" s="145" t="str">
        <f>'[7]Resumen Mensual Gregory P Sep20'!P37</f>
        <v>2DO</v>
      </c>
      <c r="Q177" s="147">
        <f>'[7]Resumen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'[8]Resumen Anny Almanzar septi2020'!H10</f>
        <v>Inaugurado</v>
      </c>
      <c r="I178" s="227">
        <f>'[8]Resumen Anny Almanzar septi2020'!I10</f>
        <v>0</v>
      </c>
      <c r="J178" s="251">
        <f>'[8]Resumen Anny Almanzar septi2020'!J10</f>
        <v>0</v>
      </c>
      <c r="K178" s="195" t="str">
        <f>'[8]Resumen Anny Almanzar septi2020'!K10</f>
        <v>19.314685, -70.275780</v>
      </c>
      <c r="L178" s="195" t="str">
        <f>'[8]Resumen Anny Almanzar septi2020'!L10</f>
        <v>1N</v>
      </c>
      <c r="M178" s="137" t="str">
        <f>'[8]Resumen Anny Almanzar septi2020'!M10</f>
        <v>Miguerl Duarte Bnatista</v>
      </c>
      <c r="N178" s="137">
        <f>'[8]Resumen Anny Almanzar septi2020'!N10</f>
        <v>0</v>
      </c>
      <c r="O178" s="137">
        <f>'[8]Resumen Anny Almanzar septi2020'!O10</f>
        <v>0</v>
      </c>
      <c r="P178" s="137" t="str">
        <f>'[8]Resumen Anny Almanzar septi2020'!P10</f>
        <v>1ER</v>
      </c>
      <c r="Q178" s="149">
        <f>'[8]Resumen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'[8]Resumen Anny Almanzar septi2020'!H11</f>
        <v>Inaugurado</v>
      </c>
      <c r="I179" s="216">
        <f>'[8]Resumen Anny Almanzar septi2020'!I11</f>
        <v>0</v>
      </c>
      <c r="J179" s="253">
        <f>'[8]Resumen Anny Almanzar septi2020'!J11</f>
        <v>0</v>
      </c>
      <c r="K179" s="159" t="str">
        <f>'[8]Resumen Anny Almanzar septi2020'!K11</f>
        <v>19.301732, -70.251182</v>
      </c>
      <c r="L179" s="159">
        <f>'[8]Resumen Anny Almanzar septi2020'!L11</f>
        <v>0</v>
      </c>
      <c r="M179" s="139" t="str">
        <f>'[8]Resumen Anny Almanzar septi2020'!M11</f>
        <v>Kelen Eucudes Paredes Brito</v>
      </c>
      <c r="N179" s="139">
        <f>'[8]Resumen Anny Almanzar septi2020'!N11</f>
        <v>0</v>
      </c>
      <c r="O179" s="139">
        <f>'[8]Resumen Anny Almanzar septi2020'!O11</f>
        <v>0</v>
      </c>
      <c r="P179" s="139" t="str">
        <f>'[8]Resumen Anny Almanzar septi2020'!P11</f>
        <v>1ER</v>
      </c>
      <c r="Q179" s="152">
        <f>'[8]Resumen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'[8]Resumen Anny Almanzar septi2020'!H12</f>
        <v>Inaugurado</v>
      </c>
      <c r="I180" s="216">
        <f>'[8]Resumen Anny Almanzar septi2020'!I12</f>
        <v>0</v>
      </c>
      <c r="J180" s="253">
        <f>'[8]Resumen Anny Almanzar septi2020'!J12</f>
        <v>0</v>
      </c>
      <c r="K180" s="196" t="str">
        <f>'[8]Resumen Anny Almanzar septi2020'!K12</f>
        <v>19.286353, -70.257545</v>
      </c>
      <c r="L180" s="158">
        <f>'[8]Resumen Anny Almanzar septi2020'!L12</f>
        <v>0</v>
      </c>
      <c r="M180" s="139" t="str">
        <f>'[8]Resumen Anny Almanzar septi2020'!M12</f>
        <v>José Orlando Muñoz Monsanto</v>
      </c>
      <c r="N180" s="139">
        <f>'[8]Resumen Anny Almanzar septi2020'!N12</f>
        <v>0</v>
      </c>
      <c r="O180" s="139">
        <f>'[8]Resumen Anny Almanzar septi2020'!O12</f>
        <v>0</v>
      </c>
      <c r="P180" s="139" t="str">
        <f>'[8]Resumen Anny Almanzar septi2020'!P12</f>
        <v>1ER</v>
      </c>
      <c r="Q180" s="152">
        <f>'[8]Resumen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'[8]Resumen Anny Almanzar septi2020'!H13</f>
        <v>Inaugurado</v>
      </c>
      <c r="I181" s="216">
        <f>'[8]Resumen Anny Almanzar septi2020'!I13</f>
        <v>0</v>
      </c>
      <c r="J181" s="249">
        <f>'[8]Resumen Anny Almanzar septi2020'!J13</f>
        <v>0</v>
      </c>
      <c r="K181" s="139" t="str">
        <f>'[8]Resumen Anny Almanzar septi2020'!K13</f>
        <v>19.300639, -70.248623</v>
      </c>
      <c r="L181" s="159" t="str">
        <f>'[8]Resumen Anny Almanzar septi2020'!L13</f>
        <v>2N</v>
      </c>
      <c r="M181" s="139" t="str">
        <f>'[8]Resumen Anny Almanzar septi2020'!M13</f>
        <v>Ramón Francisco Araujo/ Martín Santana</v>
      </c>
      <c r="N181" s="139" t="str">
        <f>'[8]Resumen Anny Almanzar septi2020'!N13</f>
        <v>809-723-5501, 809-683-2791, 809-723-5500</v>
      </c>
      <c r="O181" s="139" t="str">
        <f>'[8]Resumen Anny Almanzar septi2020'!O13</f>
        <v>elcastorconstruye@hotmail.com</v>
      </c>
      <c r="P181" s="139" t="str">
        <f>'[8]Resumen Anny Almanzar septi2020'!P13</f>
        <v>1ER</v>
      </c>
      <c r="Q181" s="152">
        <f>'[8]Resumen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'[8]Resumen Anny Almanzar septi2020'!H14</f>
        <v>Detenido por planos</v>
      </c>
      <c r="I182" s="139">
        <f>'[8]Resumen Anny Almanzar septi2020'!I14</f>
        <v>0</v>
      </c>
      <c r="J182" s="249" t="str">
        <f>'[8]Resumen Anny Almanzar septi2020'!J14</f>
        <v xml:space="preserve">CAIPI detenido por planos. Se espera una nueva visita del departamento de topografia del MINERD para ratificar unos niveles ya que los planos estructurales están dando muchos muros de contensión. </v>
      </c>
      <c r="K182" s="139" t="str">
        <f>'[8]Resumen Anny Almanzar septi2020'!K14</f>
        <v>19.306694, -70.245929</v>
      </c>
      <c r="L182" s="159" t="str">
        <f>'[8]Resumen Anny Almanzar septi2020'!L14</f>
        <v>2N</v>
      </c>
      <c r="M182" s="22" t="str">
        <f>'[8]Resumen Anny Almanzar septi2020'!M14</f>
        <v>Mizrain Amiher Santos Hernández</v>
      </c>
      <c r="N182" s="139" t="str">
        <f>'[8]Resumen Anny Almanzar septi2020'!N14</f>
        <v>(829)343-5300</v>
      </c>
      <c r="O182" s="139" t="str">
        <f>'[8]Resumen Anny Almanzar septi2020'!O14</f>
        <v>ing.mizsantos@hotmail.com</v>
      </c>
      <c r="P182" s="139" t="str">
        <f>'[8]Resumen Anny Almanzar septi2020'!P14</f>
        <v>2DO</v>
      </c>
      <c r="Q182" s="152">
        <f>'[8]Resumen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'[8]Resumen Anny Almanzar septi2020'!H15</f>
        <v>Detenido pago cubicación</v>
      </c>
      <c r="I183" s="216">
        <f>'[8]Resumen Anny Almanzar septi2020'!I15</f>
        <v>0</v>
      </c>
      <c r="J183" s="249" t="str">
        <f>'[8]Resumen Anny Almanzar septi2020'!J15</f>
        <v>CAIPI detenido por pago de cubicación. Esta a nivel de pintura de base, los trabajos fueron paralizados a principios de julio 2020 por falta de pago de cubicación.</v>
      </c>
      <c r="K183" s="139" t="str">
        <f>'[8]Resumen Anny Almanzar septi2020'!K15</f>
        <v>19.303084, -70.274522</v>
      </c>
      <c r="L183" s="159" t="str">
        <f>'[8]Resumen Anny Almanzar septi2020'!L15</f>
        <v>1N</v>
      </c>
      <c r="M183" s="22" t="str">
        <f>'[8]Resumen Anny Almanzar septi2020'!M15</f>
        <v>Juan Carlos Díaz Olivo</v>
      </c>
      <c r="N183" s="139" t="str">
        <f>'[8]Resumen Anny Almanzar septi2020'!N15</f>
        <v>(829)765-9480</v>
      </c>
      <c r="O183" s="139" t="str">
        <f>'[8]Resumen Anny Almanzar septi2020'!O15</f>
        <v>arq.juancarlosdiaz@gmail.com</v>
      </c>
      <c r="P183" s="139" t="str">
        <f>'[8]Resumen Anny Almanzar septi2020'!P15</f>
        <v>2DO</v>
      </c>
      <c r="Q183" s="152">
        <f>'[8]Resumen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'[9]Matriz Mensual Nolis Jáquez Sep'!H10</f>
        <v>Sin Iniciar</v>
      </c>
      <c r="I184" s="145" t="str">
        <f>'[9]Matriz Mensual Nolis Jáquez Sep'!I10</f>
        <v xml:space="preserve">Negociado </v>
      </c>
      <c r="J184" s="252" t="str">
        <f>'[9]Matriz Mensual Nolis Jáquez Sep'!J10</f>
        <v>CAIPI sin iniciar. Este contartista fue posesionado desde mediado del 2019 , sin embargo aún no tiene el avancen para iniciar los trabajos.</v>
      </c>
      <c r="K184" s="188">
        <f>'[9]Matriz Mensual Nolis Jáquez Sep'!K10</f>
        <v>0</v>
      </c>
      <c r="L184" s="188">
        <f>'[9]Matriz Mensual Nolis Jáquez Sep'!L10</f>
        <v>0</v>
      </c>
      <c r="M184" s="145" t="str">
        <f>'[9]Matriz Mensual Nolis Jáquez Sep'!M10</f>
        <v>Jonatan Enmanuel Paula Taveras</v>
      </c>
      <c r="N184" s="145" t="str">
        <f>'[9]Matriz Mensual Nolis Jáquez Sep'!N10</f>
        <v>(809)501-0811</v>
      </c>
      <c r="O184" s="145" t="str">
        <f>'[9]Matriz Mensual Nolis Jáquez Sep'!O10</f>
        <v>jonatanpaula3@gmail.com</v>
      </c>
      <c r="P184" s="145" t="str">
        <f>'[9]Matriz Mensual Nolis Jáquez Sep'!P10</f>
        <v>2DO</v>
      </c>
      <c r="Q184" s="147">
        <f>'[9]Matriz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'[8]Resumen Anny Almanzar septi2020'!$H$16</f>
        <v>Inaugurado</v>
      </c>
      <c r="I185" s="213">
        <f>'[8]Resumen Anny Almanzar septi2020'!I16</f>
        <v>0</v>
      </c>
      <c r="J185" s="251">
        <f>'[8]Resumen Anny Almanzar septi2020'!J16</f>
        <v>0</v>
      </c>
      <c r="K185" s="195" t="str">
        <f>'[8]Resumen Anny Almanzar septi2020'!K16</f>
        <v>19.384883, -70.424668</v>
      </c>
      <c r="L185" s="195" t="str">
        <f>'[8]Resumen Anny Almanzar septi2020'!L16</f>
        <v>2N</v>
      </c>
      <c r="M185" s="137" t="str">
        <f>'[8]Resumen Anny Almanzar septi2020'!M16</f>
        <v>Darleny G. de la Cruz Rosario</v>
      </c>
      <c r="N185" s="137">
        <f>'[8]Resumen Anny Almanzar septi2020'!N16</f>
        <v>0</v>
      </c>
      <c r="O185" s="137">
        <f>'[8]Resumen Anny Almanzar septi2020'!O16</f>
        <v>0</v>
      </c>
      <c r="P185" s="137" t="str">
        <f>'[8]Resumen Anny Almanzar septi2020'!P16</f>
        <v>1ER</v>
      </c>
      <c r="Q185" s="149">
        <f>'[8]Resumen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'[8]Resumen Anny Almanzar septi2020'!H17</f>
        <v>Detenido pago terreno</v>
      </c>
      <c r="I186" s="145">
        <f>'[8]Resumen Anny Almanzar septi2020'!I17</f>
        <v>0</v>
      </c>
      <c r="J186" s="252" t="str">
        <f>'[8]Resumen Anny Almanzar septi2020'!J17</f>
        <v>CAIPI detenido por pago de terreno desde el 20/08/18. Fue enviado otra propuesta de terreno para ser evaluada por MINERD.</v>
      </c>
      <c r="K186" s="188" t="str">
        <f>'[8]Resumen Anny Almanzar septi2020'!K17</f>
        <v>19.2944700, -70.41395550</v>
      </c>
      <c r="L186" s="188">
        <f>'[8]Resumen Anny Almanzar septi2020'!L17</f>
        <v>0</v>
      </c>
      <c r="M186" s="23" t="str">
        <f>'[8]Resumen Anny Almanzar septi2020'!M17</f>
        <v>Elio Manuel Martinez Gloss</v>
      </c>
      <c r="N186" s="145" t="str">
        <f>'[8]Resumen Anny Almanzar septi2020'!N17</f>
        <v>(809)875-6074</v>
      </c>
      <c r="O186" s="145" t="str">
        <f>'[8]Resumen Anny Almanzar septi2020'!O17</f>
        <v>arq.elio@hotmail.com</v>
      </c>
      <c r="P186" s="145" t="str">
        <f>'[8]Resumen Anny Almanzar septi2020'!P17</f>
        <v>2DO</v>
      </c>
      <c r="Q186" s="147">
        <f>'[8]Resumen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'[8]Resumen Anny Almanzar septi2020'!H18</f>
        <v>En Construcción</v>
      </c>
      <c r="I187" s="227">
        <f>'[8]Resumen Anny Almanzar septi2020'!I18</f>
        <v>0</v>
      </c>
      <c r="J187" s="248" t="str">
        <f>'[8]Resumen Anny Almanzar septi2020'!J18</f>
        <v>CAIPI  en construcción. CAIPI en etapa primera manos de pintura de base, se terminó el muro de la canaleta y se colocan las luces exteriores.</v>
      </c>
      <c r="K187" s="137" t="str">
        <f>'[8]Resumen Anny Almanzar septi2020'!K18</f>
        <v>19.317006, -69.884568</v>
      </c>
      <c r="L187" s="195" t="str">
        <f>'[8]Resumen Anny Almanzar septi2020'!L18</f>
        <v>1N</v>
      </c>
      <c r="M187" s="20" t="str">
        <f>'[8]Resumen Anny Almanzar septi2020'!M18</f>
        <v>Juan Manuel Liriano Reyes</v>
      </c>
      <c r="N187" s="137" t="str">
        <f>'[8]Resumen Anny Almanzar septi2020'!N18</f>
        <v>(829)918-0206</v>
      </c>
      <c r="O187" s="137" t="str">
        <f>'[8]Resumen Anny Almanzar septi2020'!O18</f>
        <v>lirianox@gmail.com</v>
      </c>
      <c r="P187" s="137" t="str">
        <f>'[8]Resumen Anny Almanzar septi2020'!P18</f>
        <v>2DO</v>
      </c>
      <c r="Q187" s="149">
        <f>'[8]Resumen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'[8]Resumen Anny Almanzar septi2020'!H19</f>
        <v>Inaugurado</v>
      </c>
      <c r="I188" s="228">
        <f>'[8]Resumen Anny Almanzar septi2020'!I19</f>
        <v>0</v>
      </c>
      <c r="J188" s="250">
        <f>'[8]Resumen Anny Almanzar septi2020'!J19</f>
        <v>0</v>
      </c>
      <c r="K188" s="145" t="str">
        <f>'[8]Resumen Anny Almanzar septi2020'!K19</f>
        <v>19.384029, -69.860160</v>
      </c>
      <c r="L188" s="188" t="str">
        <f>'[8]Resumen Anny Almanzar septi2020'!L19</f>
        <v>1N</v>
      </c>
      <c r="M188" s="23" t="str">
        <f>'[8]Resumen Anny Almanzar septi2020'!M19</f>
        <v>Yajahydis Altagracia Paniagua Santos</v>
      </c>
      <c r="N188" s="145" t="str">
        <f>'[8]Resumen Anny Almanzar septi2020'!N19</f>
        <v>(809)669-5987</v>
      </c>
      <c r="O188" s="145" t="str">
        <f>'[8]Resumen Anny Almanzar septi2020'!O19</f>
        <v>yajahydis13@hotmail.com</v>
      </c>
      <c r="P188" s="145" t="str">
        <f>'[8]Resumen Anny Almanzar septi2020'!P19</f>
        <v>2DO</v>
      </c>
      <c r="Q188" s="147">
        <f>'[8]Resumen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'[8]Resumen Anny Almanzar septi2020'!H20</f>
        <v>Inaugurado</v>
      </c>
      <c r="I189" s="229">
        <f>'[8]Resumen Anny Almanzar septi2020'!I20</f>
        <v>0</v>
      </c>
      <c r="J189" s="254">
        <f>'[8]Resumen Anny Almanzar septi2020'!J20</f>
        <v>0</v>
      </c>
      <c r="K189" s="230" t="str">
        <f>'[8]Resumen Anny Almanzar septi2020'!K20</f>
        <v>19.368405, -69.847244</v>
      </c>
      <c r="L189" s="230" t="str">
        <f>'[8]Resumen Anny Almanzar septi2020'!L20</f>
        <v>1N</v>
      </c>
      <c r="M189" s="295" t="str">
        <f>'[8]Resumen Anny Almanzar septi2020'!M20</f>
        <v>Guillermo odríguez de Jesús</v>
      </c>
      <c r="N189" s="210">
        <f>'[8]Resumen Anny Almanzar septi2020'!N20</f>
        <v>0</v>
      </c>
      <c r="O189" s="210">
        <f>'[8]Resumen Anny Almanzar septi2020'!O20</f>
        <v>0</v>
      </c>
      <c r="P189" s="210" t="str">
        <f>'[8]Resumen Anny Almanzar septi2020'!P20</f>
        <v>1ER</v>
      </c>
      <c r="Q189" s="222">
        <f>'[8]Resumen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'[8]Resumen Anny Almanzar septi2020'!H21</f>
        <v>Inaugurado</v>
      </c>
      <c r="I190" s="213">
        <f>'[8]Resumen Anny Almanzar septi2020'!I21</f>
        <v>0</v>
      </c>
      <c r="J190" s="251">
        <f>'[8]Resumen Anny Almanzar septi2020'!J21</f>
        <v>0</v>
      </c>
      <c r="K190" s="195" t="str">
        <f>'[8]Resumen Anny Almanzar septi2020'!K21</f>
        <v>19.213092, -69.333526</v>
      </c>
      <c r="L190" s="195">
        <f>'[8]Resumen Anny Almanzar septi2020'!L21</f>
        <v>0</v>
      </c>
      <c r="M190" s="137" t="str">
        <f>'[8]Resumen Anny Almanzar septi2020'!M21</f>
        <v>Juan Selman Geara</v>
      </c>
      <c r="N190" s="137">
        <f>'[8]Resumen Anny Almanzar septi2020'!N21</f>
        <v>0</v>
      </c>
      <c r="O190" s="137">
        <f>'[8]Resumen Anny Almanzar septi2020'!O21</f>
        <v>0</v>
      </c>
      <c r="P190" s="137" t="str">
        <f>'[8]Resumen Anny Almanzar septi2020'!P21</f>
        <v>1ER</v>
      </c>
      <c r="Q190" s="149">
        <f>'[8]Resumen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'[8]Resumen Anny Almanzar septi2020'!H22</f>
        <v>En Construcción</v>
      </c>
      <c r="I191" s="216">
        <f>'[8]Resumen Anny Almanzar septi2020'!I22</f>
        <v>0</v>
      </c>
      <c r="J191" s="249" t="str">
        <f>'[8]Resumen Anny Almanzar septi2020'!J22</f>
        <v>CAIPI en construcción. Se trabaja en el vaciado de la platea</v>
      </c>
      <c r="K191" s="139" t="str">
        <f>'[8]Resumen Anny Almanzar septi2020'!K22</f>
        <v>19.232079, -69.608828</v>
      </c>
      <c r="L191" s="159" t="str">
        <f>'[8]Resumen Anny Almanzar septi2020'!L22</f>
        <v>2N</v>
      </c>
      <c r="M191" s="19" t="str">
        <f>'[8]Resumen Anny Almanzar septi2020'!M22</f>
        <v>Alexis Santiago Monegro Antigua</v>
      </c>
      <c r="N191" s="140" t="str">
        <f>'[8]Resumen Anny Almanzar septi2020'!N22</f>
        <v>(829)356-7687</v>
      </c>
      <c r="O191" s="140" t="str">
        <f>'[8]Resumen Anny Almanzar septi2020'!O22</f>
        <v>alexis8303@hotmail.com</v>
      </c>
      <c r="P191" s="139" t="str">
        <f>'[8]Resumen Anny Almanzar septi2020'!P22</f>
        <v>2DO</v>
      </c>
      <c r="Q191" s="152">
        <f>'[8]Resumen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'[8]Resumen Anny Almanzar septi2020'!H23</f>
        <v>Detenido</v>
      </c>
      <c r="I192" s="228">
        <f>'[8]Resumen Anny Almanzar septi2020'!I23</f>
        <v>0</v>
      </c>
      <c r="J192" s="252" t="str">
        <f>'[8]Resumen Anny Almanzar septi2020'!J23</f>
        <v>CAIPI detenido. La contratista fue notificada por la supervisión por cuarta vez ya que no justifica porque los trabajos están paralizados, solo ha realizado vaciado de zapata</v>
      </c>
      <c r="K192" s="188" t="str">
        <f>'[8]Resumen Anny Almanzar septi2020'!K23</f>
        <v>19.307445, -69.546611</v>
      </c>
      <c r="L192" s="188" t="str">
        <f>'[8]Resumen Anny Almanzar septi2020'!L23</f>
        <v>2N</v>
      </c>
      <c r="M192" s="24" t="str">
        <f>'[8]Resumen Anny Almanzar septi2020'!M23</f>
        <v>Kennia Alicia Lalane Matos</v>
      </c>
      <c r="N192" s="146" t="str">
        <f>'[8]Resumen Anny Almanzar septi2020'!N23</f>
        <v>(809)858-6234</v>
      </c>
      <c r="O192" s="146" t="str">
        <f>'[8]Resumen Anny Almanzar septi2020'!O23</f>
        <v>alicialalane@yahoo.com</v>
      </c>
      <c r="P192" s="145" t="str">
        <f>'[8]Resumen Anny Almanzar septi2020'!P23</f>
        <v>2DO</v>
      </c>
      <c r="Q192" s="147">
        <f>'[8]Resumen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'[8]Resumen Anny Almanzar septi2020'!H24</f>
        <v>Inaugurado</v>
      </c>
      <c r="I193" s="213">
        <f>'[8]Resumen Anny Almanzar septi2020'!I24</f>
        <v>0</v>
      </c>
      <c r="J193" s="251">
        <f>'[8]Resumen Anny Almanzar septi2020'!J24</f>
        <v>0</v>
      </c>
      <c r="K193" s="195" t="str">
        <f>'[8]Resumen Anny Almanzar septi2020'!K24</f>
        <v>19.228279, -70.543593</v>
      </c>
      <c r="L193" s="195" t="str">
        <f>'[8]Resumen Anny Almanzar septi2020'!L24</f>
        <v>2N</v>
      </c>
      <c r="M193" s="137" t="str">
        <f>'[8]Resumen Anny Almanzar septi2020'!M24</f>
        <v>Bernardo de Jesús Andújar Paulino</v>
      </c>
      <c r="N193" s="137" t="str">
        <f>'[8]Resumen Anny Almanzar septi2020'!N24</f>
        <v>829-920-3142 / 809-543-4804</v>
      </c>
      <c r="O193" s="137" t="str">
        <f>'[8]Resumen Anny Almanzar septi2020'!O24</f>
        <v>andujarng8@hotmail.com</v>
      </c>
      <c r="P193" s="137" t="str">
        <f>'[8]Resumen Anny Almanzar septi2020'!P24</f>
        <v>1ER</v>
      </c>
      <c r="Q193" s="149">
        <f>'[8]Resumen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'[8]Resumen Anny Almanzar septi2020'!H25</f>
        <v>Inaugurado</v>
      </c>
      <c r="I194" s="209">
        <f>'[8]Resumen Anny Almanzar septi2020'!I25</f>
        <v>0</v>
      </c>
      <c r="J194" s="253">
        <f>'[8]Resumen Anny Almanzar septi2020'!J25</f>
        <v>0</v>
      </c>
      <c r="K194" s="159" t="str">
        <f>'[8]Resumen Anny Almanzar septi2020'!K25</f>
        <v>19.222638, -70.506713</v>
      </c>
      <c r="L194" s="159" t="str">
        <f>'[8]Resumen Anny Almanzar septi2020'!L25</f>
        <v>2N</v>
      </c>
      <c r="M194" s="295" t="str">
        <f>'[8]Resumen Anny Almanzar septi2020'!M25</f>
        <v>Gregoruio Almánzar Jiménez</v>
      </c>
      <c r="N194" s="139">
        <f>'[8]Resumen Anny Almanzar septi2020'!N25</f>
        <v>0</v>
      </c>
      <c r="O194" s="154">
        <f>'[8]Resumen Anny Almanzar septi2020'!O25</f>
        <v>0</v>
      </c>
      <c r="P194" s="154" t="str">
        <f>'[8]Resumen Anny Almanzar septi2020'!P25</f>
        <v>1ER</v>
      </c>
      <c r="Q194" s="152">
        <f>'[8]Resumen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'[8]Resumen Anny Almanzar septi2020'!H26</f>
        <v>Detenido pago cubicación</v>
      </c>
      <c r="I195" s="216">
        <f>'[8]Resumen Anny Almanzar septi2020'!I26</f>
        <v>0</v>
      </c>
      <c r="J195" s="253" t="str">
        <f>'[8]Resumen Anny Almanzar septi2020'!J26</f>
        <v>CAIPI detenido. El contratista informa que el proyecto está detenido desde noviembre 2019 por falta de dos pagos de cubicación. Están colocado las tejas menos en la casona</v>
      </c>
      <c r="K195" s="159" t="str">
        <f>'[8]Resumen Anny Almanzar septi2020'!K26</f>
        <v>19.228279, -70.543593</v>
      </c>
      <c r="L195" s="159" t="str">
        <f>'[8]Resumen Anny Almanzar septi2020'!L26</f>
        <v>1N</v>
      </c>
      <c r="M195" s="139" t="str">
        <f>'[8]Resumen Anny Almanzar septi2020'!M26</f>
        <v>MALCAA, SRL /Arq. Néstor Almonte</v>
      </c>
      <c r="N195" s="139" t="str">
        <f>'[8]Resumen Anny Almanzar septi2020'!N26</f>
        <v>809-890-3303</v>
      </c>
      <c r="O195" s="139" t="str">
        <f>'[8]Resumen Anny Almanzar septi2020'!O26</f>
        <v>nestor_almonte@hotmail.com</v>
      </c>
      <c r="P195" s="139" t="str">
        <f>'[8]Resumen Anny Almanzar septi2020'!P26</f>
        <v>1ER</v>
      </c>
      <c r="Q195" s="152">
        <f>'[8]Resumen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'[8]Resumen Anny Almanzar septi2020'!H27</f>
        <v>Detenido</v>
      </c>
      <c r="I196" s="186">
        <f>'[8]Resumen Anny Almanzar septi2020'!I27</f>
        <v>0</v>
      </c>
      <c r="J196" s="253" t="str">
        <f>'[8]Resumen Anny Almanzar septi2020'!J27</f>
        <v>CAIPI detenido. Este contratista tiene detenidos los trabajos sin justificación, aduce que esperar cambio de autoridades en el MOPC.</v>
      </c>
      <c r="K196" s="159" t="str">
        <f>'[8]Resumen Anny Almanzar septi2020'!K27</f>
        <v>19.209223, -70.536748</v>
      </c>
      <c r="L196" s="159" t="str">
        <f>'[8]Resumen Anny Almanzar septi2020'!L27</f>
        <v>1N</v>
      </c>
      <c r="M196" s="22" t="str">
        <f>'[8]Resumen Anny Almanzar septi2020'!M27</f>
        <v>Luis Pereyra/Félix Tavarez Disla</v>
      </c>
      <c r="N196" s="139" t="str">
        <f>'[8]Resumen Anny Almanzar septi2020'!N27</f>
        <v>809-909-1373/ 829-864-6049</v>
      </c>
      <c r="O196" s="139" t="str">
        <f>'[8]Resumen Anny Almanzar septi2020'!O27</f>
        <v>anthonycolon01@hotmail.com</v>
      </c>
      <c r="P196" s="139" t="str">
        <f>'[8]Resumen Anny Almanzar septi2020'!P27</f>
        <v>2DO</v>
      </c>
      <c r="Q196" s="152">
        <f>'[8]Resumen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'[8]Resumen Anny Almanzar septi2020'!H28</f>
        <v>Detenido</v>
      </c>
      <c r="I197" s="209">
        <f>'[8]Resumen Anny Almanzar septi2020'!I28</f>
        <v>0</v>
      </c>
      <c r="J197" s="253" t="str">
        <f>'[8]Resumen Anny Almanzar septi2020'!J28</f>
        <v>CAIPI detenido por cubicación. A nivel de pintura de base,  espera pago de cubicación. Sigue pendiente la modificación de la cocina.</v>
      </c>
      <c r="K197" s="159" t="str">
        <f>'[8]Resumen Anny Almanzar septi2020'!K28</f>
        <v>19.216457, -70.537360</v>
      </c>
      <c r="L197" s="159" t="str">
        <f>'[8]Resumen Anny Almanzar septi2020'!L28</f>
        <v>1N</v>
      </c>
      <c r="M197" s="22" t="str">
        <f>'[8]Resumen Anny Almanzar septi2020'!M28</f>
        <v>Ivan Ignacio de Los Santos Javier/ Ing. Antonio Colón</v>
      </c>
      <c r="N197" s="139" t="str">
        <f>'[8]Resumen Anny Almanzar septi2020'!N28</f>
        <v>(829)891-0579</v>
      </c>
      <c r="O197" s="201">
        <f>'[8]Resumen Anny Almanzar septi2020'!O28</f>
        <v>0</v>
      </c>
      <c r="P197" s="139" t="str">
        <f>'[8]Resumen Anny Almanzar septi2020'!P28</f>
        <v>2DO</v>
      </c>
      <c r="Q197" s="152">
        <f>'[8]Resumen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'[8]Resumen Anny Almanzar septi2020'!H29</f>
        <v>Inaugurado</v>
      </c>
      <c r="I198" s="209">
        <f>'[8]Resumen Anny Almanzar septi2020'!I29</f>
        <v>0</v>
      </c>
      <c r="J198" s="253" t="str">
        <f>'[8]Resumen Anny Almanzar septi2020'!J29</f>
        <v>CAIPI Inaugurado. Queda pendiente la garita para el portero, dadas las condiciones del clima y la distancia del acceso a la casona.</v>
      </c>
      <c r="K198" s="159" t="str">
        <f>'[8]Resumen Anny Almanzar septi2020'!K29</f>
        <v>18.904280, -70.751346</v>
      </c>
      <c r="L198" s="159" t="str">
        <f>'[8]Resumen Anny Almanzar septi2020'!L29</f>
        <v>1N</v>
      </c>
      <c r="M198" s="22" t="str">
        <f>'[8]Resumen Anny Almanzar septi2020'!M29</f>
        <v>Liceló Vásquez Tineo</v>
      </c>
      <c r="N198" s="139" t="str">
        <f>'[8]Resumen Anny Almanzar septi2020'!N29</f>
        <v>(809)973-8885</v>
      </c>
      <c r="O198" s="139" t="str">
        <f>'[8]Resumen Anny Almanzar septi2020'!O29</f>
        <v>lvasquezt@gmail.com</v>
      </c>
      <c r="P198" s="139" t="str">
        <f>'[8]Resumen Anny Almanzar septi2020'!P29</f>
        <v>2DO</v>
      </c>
      <c r="Q198" s="152">
        <f>'[8]Resumen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'[8]Resumen Anny Almanzar septi2020'!H30</f>
        <v>Detenido por planos</v>
      </c>
      <c r="I199" s="145">
        <f>'[8]Resumen Anny Almanzar septi2020'!I30</f>
        <v>0</v>
      </c>
      <c r="J199" s="252" t="str">
        <f>'[8]Resumen Anny Almanzar septi2020'!J30</f>
        <v xml:space="preserve">CAIPI detenido por planos. Se realizó el levantamiento topográfico y el lunes 7 de enero 2020 se ratificaron algunos puntos. </v>
      </c>
      <c r="K199" s="159" t="str">
        <f>'[8]Resumen Anny Almanzar septi2020'!K30</f>
        <v>19.123141, -70.638947</v>
      </c>
      <c r="L199" s="188" t="str">
        <f>'[8]Resumen Anny Almanzar septi2020'!L30</f>
        <v>2N</v>
      </c>
      <c r="M199" s="23" t="str">
        <f>'[8]Resumen Anny Almanzar septi2020'!M30</f>
        <v>Disconart Diseño y Construcción, SRL/ Kirson Rosario</v>
      </c>
      <c r="N199" s="145" t="str">
        <f>'[8]Resumen Anny Almanzar septi2020'!N30</f>
        <v>(809)712-8200/ (809)443-0555</v>
      </c>
      <c r="O199" s="145" t="str">
        <f>'[8]Resumen Anny Almanzar septi2020'!O30</f>
        <v>disconart.dca@gmail.com</v>
      </c>
      <c r="P199" s="145" t="str">
        <f>'[8]Resumen Anny Almanzar septi2020'!P30</f>
        <v>2DO</v>
      </c>
      <c r="Q199" s="147">
        <f>'[8]Resumen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'[8]Resumen Anny Almanzar septi2020'!H31</f>
        <v>Detenido</v>
      </c>
      <c r="I200" s="227">
        <f>'[8]Resumen Anny Almanzar septi2020'!I31</f>
        <v>0</v>
      </c>
      <c r="J200" s="274" t="str">
        <f>'[8]Resumen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'[8]Resumen Anny Almanzar septi2020'!K31</f>
        <v>19.062675, -70.145236</v>
      </c>
      <c r="L200" s="195" t="str">
        <f>'[8]Resumen Anny Almanzar septi2020'!L31</f>
        <v>2N</v>
      </c>
      <c r="M200" s="137" t="str">
        <f>'[8]Resumen Anny Almanzar septi2020'!M31</f>
        <v>CARLOS  TAVARES ACOSTA</v>
      </c>
      <c r="N200" s="137" t="str">
        <f>'[8]Resumen Anny Almanzar septi2020'!N31</f>
        <v>(829)731-7323 / (829)452-6807</v>
      </c>
      <c r="O200" s="137" t="str">
        <f>'[8]Resumen Anny Almanzar septi2020'!O31</f>
        <v>carloselche78@hotmail.com</v>
      </c>
      <c r="P200" s="137" t="str">
        <f>'[8]Resumen Anny Almanzar septi2020'!P31</f>
        <v>1ER</v>
      </c>
      <c r="Q200" s="149">
        <f>'[8]Resumen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'[8]Resumen Anny Almanzar septi2020'!H32</f>
        <v>Sin Iniciar</v>
      </c>
      <c r="I201" s="139" t="str">
        <f>'[8]Resumen Anny Almanzar septi2020'!I32</f>
        <v xml:space="preserve">Con Propuesta </v>
      </c>
      <c r="J201" s="253">
        <f>'[8]Resumen Anny Almanzar septi2020'!J32</f>
        <v>0</v>
      </c>
      <c r="K201" s="159" t="str">
        <f>'[8]Resumen Anny Almanzar septi2020'!K32</f>
        <v>19.117763, -70.293691</v>
      </c>
      <c r="L201" s="159">
        <f>'[8]Resumen Anny Almanzar septi2020'!L32</f>
        <v>0</v>
      </c>
      <c r="M201" s="139" t="str">
        <f>'[8]Resumen Anny Almanzar septi2020'!M32</f>
        <v>INGETECTURA SRL/Fco Sánchez Mena</v>
      </c>
      <c r="N201" s="139" t="str">
        <f>'[8]Resumen Anny Almanzar septi2020'!N32</f>
        <v>(829)279-9958</v>
      </c>
      <c r="O201" s="139" t="str">
        <f>'[8]Resumen Anny Almanzar septi2020'!O32</f>
        <v>ingetectura@hotmail.com</v>
      </c>
      <c r="P201" s="139" t="str">
        <f>'[8]Resumen Anny Almanzar septi2020'!P32</f>
        <v>2DO</v>
      </c>
      <c r="Q201" s="152">
        <f>'[8]Resumen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'[8]Resumen Anny Almanzar septi2020'!H33</f>
        <v>En Construcción</v>
      </c>
      <c r="I202" s="228">
        <f>'[8]Resumen Anny Almanzar septi2020'!I33</f>
        <v>0</v>
      </c>
      <c r="J202" s="250" t="str">
        <f>'[8]Resumen Anny Almanzar septi2020'!J33</f>
        <v>CAIPI en construcción. Se trabaja en un tramo de muro de protección en la parte posterior de la verja perimetral</v>
      </c>
      <c r="K202" s="145" t="str">
        <f>'[8]Resumen Anny Almanzar septi2020'!K33</f>
        <v>19.037779, -70.149914</v>
      </c>
      <c r="L202" s="188">
        <f>'[8]Resumen Anny Almanzar septi2020'!L33</f>
        <v>0</v>
      </c>
      <c r="M202" s="23" t="str">
        <f>'[8]Resumen Anny Almanzar septi2020'!M33</f>
        <v>Jhonny Wilfredo Pérez Arias</v>
      </c>
      <c r="N202" s="145" t="str">
        <f>'[8]Resumen Anny Almanzar septi2020'!N33</f>
        <v>(809)627-2526</v>
      </c>
      <c r="O202" s="145" t="str">
        <f>'[8]Resumen Anny Almanzar septi2020'!O33</f>
        <v>johnnypereza@outlook.com</v>
      </c>
      <c r="P202" s="139" t="str">
        <f>'[8]Resumen Anny Almanzar septi2020'!P33</f>
        <v>2DO</v>
      </c>
      <c r="Q202" s="147">
        <f>'[8]Resumen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'[10]´Resumen Isania Muñoz Sep. 2020'!H10</f>
        <v>Detenido</v>
      </c>
      <c r="I203" s="213">
        <f>'[10]´Resumen Isania Muñoz Sep. 2020'!I10</f>
        <v>0</v>
      </c>
      <c r="J203" s="251" t="str">
        <f>'[10]´Resumen Isania Muñoz Sep. 2020'!J10</f>
        <v xml:space="preserve">CAIPI detenido. Se rescindió el contrato desde aproximadamente diciembre del 2018. Fue adjudicado al 2do lugar del sorteo, Sr Darío Jiménez, quien aún no ha sido puesto en posesión en espera de avance.  </v>
      </c>
      <c r="K203" s="195" t="str">
        <f>'[10]´Resumen Isania Muñoz Sep. 2020'!K10</f>
        <v>19.536224, -71.703302</v>
      </c>
      <c r="L203" s="195" t="str">
        <f>'[10]´Resumen Isania Muñoz Sep. 2020'!L10</f>
        <v>1N</v>
      </c>
      <c r="M203" s="344" t="str">
        <f>'[10]´Resumen Isania Muñoz Sep. 2020'!M10</f>
        <v>Darío Jiménez</v>
      </c>
      <c r="N203" s="143">
        <f>'[10]´Resumen Isania Muñoz Sep. 2020'!N10</f>
        <v>0</v>
      </c>
      <c r="O203" s="143">
        <f>'[10]´Resumen Isania Muñoz Sep. 2020'!O10</f>
        <v>0</v>
      </c>
      <c r="P203" s="137" t="str">
        <f>'[10]´Resumen Isania Muñoz Sep. 2020'!P10</f>
        <v>1ER</v>
      </c>
      <c r="Q203" s="149">
        <f>'[10]´Resumen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'[10]´Resumen Isania Muñoz Sep. 2020'!H11</f>
        <v>Detenido</v>
      </c>
      <c r="I204" s="209">
        <f>'[10]´Resumen Isania Muñoz Sep. 2020'!I11</f>
        <v>0</v>
      </c>
      <c r="J204" s="253" t="str">
        <f>'[10]´Resumen Isania Muñoz Sep. 2020'!J11</f>
        <v>CAIPI detenido por falta de liquidez, desde mayo 2019. Alega no tener recursos para continuar (reclama revisión precio hormigón losa inclinada). Tiene ambas losas vaciadas.</v>
      </c>
      <c r="K204" s="159" t="str">
        <f>'[10]´Resumen Isania Muñoz Sep. 2020'!K11</f>
        <v>19.553611, -71.700570</v>
      </c>
      <c r="L204" s="159" t="str">
        <f>'[10]´Resumen Isania Muñoz Sep. 2020'!L11</f>
        <v>2N</v>
      </c>
      <c r="M204" s="19" t="str">
        <f>'[10]´Resumen Isania Muñoz Sep. 2020'!M11</f>
        <v>Const. Andújar Cambero &amp; Asoc. SRL/F. Andújar</v>
      </c>
      <c r="N204" s="140" t="str">
        <f>'[10]´Resumen Isania Muñoz Sep. 2020'!N11</f>
        <v>(809)396-7250</v>
      </c>
      <c r="O204" s="140" t="str">
        <f>'[10]´Resumen Isania Muñoz Sep. 2020'!O11</f>
        <v>juniorandujar2020@hotmail.com</v>
      </c>
      <c r="P204" s="139" t="str">
        <f>'[10]´Resumen Isania Muñoz Sep. 2020'!P11</f>
        <v>2DO</v>
      </c>
      <c r="Q204" s="152">
        <f>'[10]´Resumen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'[10]´Resumen Isania Muñoz Sep. 2020'!H12</f>
        <v>Sin Iniciar</v>
      </c>
      <c r="I205" s="146" t="str">
        <f>'[10]´Resumen Isania Muñoz Sep. 2020'!I12</f>
        <v xml:space="preserve">Sin Propuesta </v>
      </c>
      <c r="J205" s="252">
        <f>'[10]´Resumen Isania Muñoz Sep. 2020'!J12</f>
        <v>0</v>
      </c>
      <c r="K205" s="188">
        <f>'[10]´Resumen Isania Muñoz Sep. 2020'!K12</f>
        <v>0</v>
      </c>
      <c r="L205" s="188">
        <f>'[10]´Resumen Isania Muñoz Sep. 2020'!L12</f>
        <v>0</v>
      </c>
      <c r="M205" s="137" t="str">
        <f>'[10]´Resumen Isania Muñoz Sep. 2020'!M12</f>
        <v>Joan Alexander Hernández Valdez</v>
      </c>
      <c r="N205" s="145">
        <f>'[10]´Resumen Isania Muñoz Sep. 2020'!N12</f>
        <v>0</v>
      </c>
      <c r="O205" s="145">
        <f>'[10]´Resumen Isania Muñoz Sep. 2020'!O12</f>
        <v>0</v>
      </c>
      <c r="P205" s="145" t="str">
        <f>'[10]´Resumen Isania Muñoz Sep. 2020'!P12</f>
        <v>2DO</v>
      </c>
      <c r="Q205" s="147">
        <f>'[10]´Resumen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'[11]Resumen Elly Almánzar SEPT..20'!H10</f>
        <v>Detenido</v>
      </c>
      <c r="I206" s="137">
        <f>'[11]Resumen Elly Almánzar SEPT..20'!I10</f>
        <v>0</v>
      </c>
      <c r="J206" s="248" t="str">
        <f>'[11]Resumen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'[11]Resumen Elly Almánzar SEPT..20'!K10</f>
        <v>19.836526, -71.638587</v>
      </c>
      <c r="L206" s="137" t="str">
        <f>'[11]Resumen Elly Almánzar SEPT..20'!L10</f>
        <v>1N</v>
      </c>
      <c r="M206" s="137" t="str">
        <f>'[11]Resumen Elly Almánzar SEPT..20'!M10</f>
        <v>Julie Belliard Fernández /Rafael Tamaño</v>
      </c>
      <c r="N206" s="137" t="str">
        <f>'[11]Resumen Elly Almánzar SEPT..20'!N10</f>
        <v>809-877-1606 /829-548-1236/809-753-5530</v>
      </c>
      <c r="O206" s="137">
        <f>'[11]Resumen Elly Almánzar SEPT..20'!O10</f>
        <v>0</v>
      </c>
      <c r="P206" s="137" t="str">
        <f>'[11]Resumen Elly Almánzar SEPT..20'!P10</f>
        <v>1ER</v>
      </c>
      <c r="Q206" s="144">
        <f>'[11]Resumen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'[11]Resumen Elly Almánzar SEPT..20'!H11</f>
        <v>Detenido</v>
      </c>
      <c r="I207" s="139">
        <f>'[11]Resumen Elly Almánzar SEPT..20'!I11</f>
        <v>0</v>
      </c>
      <c r="J207" s="249" t="str">
        <f>'[11]Resumen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'[11]Resumen Elly Almánzar SEPT..20'!K11</f>
        <v>19.848174, -71.654258</v>
      </c>
      <c r="L207" s="159" t="str">
        <f>'[11]Resumen Elly Almánzar SEPT..20'!L11</f>
        <v>1N</v>
      </c>
      <c r="M207" s="22" t="str">
        <f>'[11]Resumen Elly Almánzar SEPT..20'!M11</f>
        <v>Const. Recrilo SRL/Guarionex Reyes</v>
      </c>
      <c r="N207" s="140" t="str">
        <f>'[11]Resumen Elly Almánzar SEPT..20'!N11</f>
        <v>(809)702-5183</v>
      </c>
      <c r="O207" s="140" t="str">
        <f>'[11]Resumen Elly Almánzar SEPT..20'!O11</f>
        <v>guario22@hotmail.com</v>
      </c>
      <c r="P207" s="139" t="str">
        <f>'[11]Resumen Elly Almánzar SEPT..20'!P11</f>
        <v>2DO</v>
      </c>
      <c r="Q207" s="152">
        <f>'[11]Resumen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'[11]Resumen Elly Almánzar SEPT..20'!H12</f>
        <v>Detenido</v>
      </c>
      <c r="I208" s="145">
        <f>'[11]Resumen Elly Almánzar SEPT..20'!I12</f>
        <v>0</v>
      </c>
      <c r="J208" s="250" t="str">
        <f>'[11]Resumen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'[11]Resumen Elly Almánzar SEPT..20'!K12</f>
        <v>19.696858, -71.743919</v>
      </c>
      <c r="L208" s="188" t="str">
        <f>'[11]Resumen Elly Almánzar SEPT..20'!L12</f>
        <v>1N</v>
      </c>
      <c r="M208" s="23" t="str">
        <f>'[11]Resumen Elly Almánzar SEPT..20'!M12</f>
        <v>Fernando Arturo Cabreja Abreu</v>
      </c>
      <c r="N208" s="146" t="str">
        <f>'[11]Resumen Elly Almánzar SEPT..20'!N12</f>
        <v>(849)455-6799</v>
      </c>
      <c r="O208" s="146" t="str">
        <f>'[11]Resumen Elly Almánzar SEPT..20'!O12</f>
        <v>fc-elmaster@hotmail.com</v>
      </c>
      <c r="P208" s="139" t="str">
        <f>'[11]Resumen Elly Almánzar SEPT..20'!P12</f>
        <v>2DO</v>
      </c>
      <c r="Q208" s="147">
        <f>'[11]Resumen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'[10]´Resumen Isania Muñoz Sep. 2020'!H13</f>
        <v>Sin Iniciar</v>
      </c>
      <c r="I209" s="209" t="str">
        <f>'[10]´Resumen Isania Muñoz Sep. 2020'!I13</f>
        <v xml:space="preserve">Sin Propuesta </v>
      </c>
      <c r="J209" s="253" t="str">
        <f>'[10]´Resumen Isania Muñoz Sep. 2020'!J13</f>
        <v>Trasladado desde Padre Granero.</v>
      </c>
      <c r="K209" s="159">
        <f>'[10]´Resumen Isania Muñoz Sep. 2020'!K13</f>
        <v>0</v>
      </c>
      <c r="L209" s="159">
        <f>'[10]´Resumen Isania Muñoz Sep. 2020'!L13</f>
        <v>0</v>
      </c>
      <c r="M209" s="139" t="str">
        <f>'[10]´Resumen Isania Muñoz Sep. 2020'!M13</f>
        <v>Constructora Hache Bordas, SRL.</v>
      </c>
      <c r="N209" s="139">
        <f>'[10]´Resumen Isania Muñoz Sep. 2020'!N13</f>
        <v>8095712415</v>
      </c>
      <c r="O209" s="139" t="str">
        <f>'[10]´Resumen Isania Muñoz Sep. 2020'!O13</f>
        <v>c.hachebordas@gmail.com</v>
      </c>
      <c r="P209" s="139" t="str">
        <f>'[10]´Resumen Isania Muñoz Sep. 2020'!P13</f>
        <v>1ER</v>
      </c>
      <c r="Q209" s="152">
        <f>'[10]´Resumen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'[10]´Resumen Isania Muñoz Sep. 2020'!H14</f>
        <v>Inaugurado</v>
      </c>
      <c r="I210" s="213">
        <f>'[10]´Resumen Isania Muñoz Sep. 2020'!I14</f>
        <v>0</v>
      </c>
      <c r="J210" s="251">
        <f>'[10]´Resumen Isania Muñoz Sep. 2020'!J14</f>
        <v>0</v>
      </c>
      <c r="K210" s="195" t="str">
        <f>'[10]´Resumen Isania Muñoz Sep. 2020'!K14</f>
        <v>19.791108, -70.722610</v>
      </c>
      <c r="L210" s="195" t="str">
        <f>'[10]´Resumen Isania Muñoz Sep. 2020'!L14</f>
        <v>1N</v>
      </c>
      <c r="M210" s="342" t="str">
        <f>'[10]´Resumen Isania Muñoz Sep. 2020'!M14</f>
        <v>Winstong Abel Peña Terrero</v>
      </c>
      <c r="N210" s="204">
        <f>'[10]´Resumen Isania Muñoz Sep. 2020'!N14</f>
        <v>8092719989</v>
      </c>
      <c r="O210" s="205" t="str">
        <f>'[10]´Resumen Isania Muñoz Sep. 2020'!O14</f>
        <v>epsa77@aol.com</v>
      </c>
      <c r="P210" s="137" t="str">
        <f>'[10]´Resumen Isania Muñoz Sep. 2020'!P14</f>
        <v>1ER</v>
      </c>
      <c r="Q210" s="149">
        <f>'[10]´Resumen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'[10]´Resumen Isania Muñoz Sep. 2020'!H15</f>
        <v>Detenido por planos</v>
      </c>
      <c r="I211" s="209">
        <f>'[10]´Resumen Isania Muñoz Sep. 2020'!I15</f>
        <v>0</v>
      </c>
      <c r="J211" s="253" t="str">
        <f>'[10]´Resumen Isania Muñoz Sep. 2020'!J15</f>
        <v xml:space="preserve">CAIPI detenido por planos desde octubre 2019. Se realizó el levantamiento topográfico, está a la espera de la solución hidráulica para iniciar movimiento de tierra. </v>
      </c>
      <c r="K211" s="159" t="str">
        <f>'[10]´Resumen Isania Muñoz Sep. 2020'!K15</f>
        <v>19.790576, -70.695286</v>
      </c>
      <c r="L211" s="159">
        <f>'[10]´Resumen Isania Muñoz Sep. 2020'!L15</f>
        <v>0</v>
      </c>
      <c r="M211" s="139" t="str">
        <f>'[10]´Resumen Isania Muñoz Sep. 2020'!M15</f>
        <v>DiógenesPartenio VargasFermín</v>
      </c>
      <c r="N211" s="139">
        <f>'[10]´Resumen Isania Muñoz Sep. 2020'!N15</f>
        <v>8093999852</v>
      </c>
      <c r="O211" s="139" t="str">
        <f>'[10]´Resumen Isania Muñoz Sep. 2020'!O15</f>
        <v>dpvargasf@gmail.com</v>
      </c>
      <c r="P211" s="139" t="str">
        <f>'[10]´Resumen Isania Muñoz Sep. 2020'!P15</f>
        <v>1ER</v>
      </c>
      <c r="Q211" s="152">
        <f>'[10]´Resumen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'[10]´Resumen Isania Muñoz Sep. 2020'!H16</f>
        <v>Detenido pago cubicación</v>
      </c>
      <c r="I212" s="209">
        <f>'[10]´Resumen Isania Muñoz Sep. 2020'!I16</f>
        <v>0</v>
      </c>
      <c r="J212" s="253" t="str">
        <f>'[10]´Resumen Isania Muñoz Sep. 2020'!J16</f>
        <v xml:space="preserve">CAIPI detenido por cubicación. Paralizada desde el 5 de marzo del 2020, se encuentra a nivel de losa de entre piso, a la espera de pago de las cubicaciones 5 y 6. </v>
      </c>
      <c r="K212" s="159" t="str">
        <f>'[10]´Resumen Isania Muñoz Sep. 2020'!K16</f>
        <v>19.779470, -70.692112</v>
      </c>
      <c r="L212" s="159" t="str">
        <f>'[10]´Resumen Isania Muñoz Sep. 2020'!L16</f>
        <v>2N</v>
      </c>
      <c r="M212" s="22" t="str">
        <f>'[10]´Resumen Isania Muñoz Sep. 2020'!M16</f>
        <v>Cristhian Emilio Peralta Peralta</v>
      </c>
      <c r="N212" s="139" t="str">
        <f>'[10]´Resumen Isania Muñoz Sep. 2020'!N16</f>
        <v>(829)669-6197</v>
      </c>
      <c r="O212" s="139" t="str">
        <f>'[10]´Resumen Isania Muñoz Sep. 2020'!O16</f>
        <v>cristhian_peralta01@gmail.com</v>
      </c>
      <c r="P212" s="139" t="str">
        <f>'[10]´Resumen Isania Muñoz Sep. 2020'!P16</f>
        <v>2DO</v>
      </c>
      <c r="Q212" s="152">
        <f>'[10]´Resumen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'[10]´Resumen Isania Muñoz Sep. 2020'!H17</f>
        <v>Sin Iniciar</v>
      </c>
      <c r="I213" s="209" t="str">
        <f>'[10]´Resumen Isania Muñoz Sep. 2020'!I17</f>
        <v xml:space="preserve">Con Propuesta </v>
      </c>
      <c r="J213" s="253">
        <f>'[10]´Resumen Isania Muñoz Sep. 2020'!J17</f>
        <v>0</v>
      </c>
      <c r="K213" s="159">
        <f>'[10]´Resumen Isania Muñoz Sep. 2020'!K17</f>
        <v>0</v>
      </c>
      <c r="L213" s="159">
        <f>'[10]´Resumen Isania Muñoz Sep. 2020'!L17</f>
        <v>0</v>
      </c>
      <c r="M213" s="139" t="str">
        <f>'[10]´Resumen Isania Muñoz Sep. 2020'!M17</f>
        <v>Priscilla Antonio Didiez</v>
      </c>
      <c r="N213" s="139" t="str">
        <f>'[10]´Resumen Isania Muñoz Sep. 2020'!N17</f>
        <v>849 859 0991</v>
      </c>
      <c r="O213" s="294" t="str">
        <f>'[10]´Resumen Isania Muñoz Sep. 2020'!O17</f>
        <v>ingpriscillaantonio@hotmail.com</v>
      </c>
      <c r="P213" s="139" t="str">
        <f>'[10]´Resumen Isania Muñoz Sep. 2020'!P17</f>
        <v>1ER</v>
      </c>
      <c r="Q213" s="152">
        <f>'[10]´Resumen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'[10]´Resumen Isania Muñoz Sep. 2020'!H18</f>
        <v>Sin Iniciar</v>
      </c>
      <c r="I214" s="209" t="str">
        <f>'[10]´Resumen Isania Muñoz Sep. 2020'!I18</f>
        <v xml:space="preserve">Sin Propuesta </v>
      </c>
      <c r="J214" s="253">
        <f>'[10]´Resumen Isania Muñoz Sep. 2020'!J18</f>
        <v>0</v>
      </c>
      <c r="K214" s="159">
        <f>'[10]´Resumen Isania Muñoz Sep. 2020'!K18</f>
        <v>0</v>
      </c>
      <c r="L214" s="159">
        <f>'[10]´Resumen Isania Muñoz Sep. 2020'!L18</f>
        <v>0</v>
      </c>
      <c r="M214" s="139" t="str">
        <f>'[10]´Resumen Isania Muñoz Sep. 2020'!M18</f>
        <v>Xiomara Polanco Tavarez</v>
      </c>
      <c r="N214" s="139" t="str">
        <f>'[10]´Resumen Isania Muñoz Sep. 2020'!N18</f>
        <v>(809)399-8996</v>
      </c>
      <c r="O214" s="139" t="str">
        <f>'[10]´Resumen Isania Muñoz Sep. 2020'!O18</f>
        <v>xiomypolanco@yahoo.com</v>
      </c>
      <c r="P214" s="139" t="str">
        <f>'[10]´Resumen Isania Muñoz Sep. 2020'!P18</f>
        <v>2DO</v>
      </c>
      <c r="Q214" s="152">
        <f>'[10]´Resumen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'[11]Resumen Elly Almánzar SEPT..20'!H13</f>
        <v>Sin Iniciar</v>
      </c>
      <c r="I215" s="209" t="str">
        <f>'[11]Resumen Elly Almánzar SEPT..20'!I13</f>
        <v xml:space="preserve">Sin Propuesta </v>
      </c>
      <c r="J215" s="253">
        <f>'[11]Resumen Elly Almánzar SEPT..20'!J13</f>
        <v>0</v>
      </c>
      <c r="K215" s="159" t="str">
        <f>'[11]Resumen Elly Almánzar SEPT..20'!K13</f>
        <v>19.758092, -70.831036</v>
      </c>
      <c r="L215" s="159">
        <f>'[11]Resumen Elly Almánzar SEPT..20'!L13</f>
        <v>0</v>
      </c>
      <c r="M215" s="139" t="str">
        <f>'[11]Resumen Elly Almánzar SEPT..20'!M13</f>
        <v>Luis Manuel Duran Mieses</v>
      </c>
      <c r="N215" s="139" t="str">
        <f>'[11]Resumen Elly Almánzar SEPT..20'!N13</f>
        <v>(829)860-5330</v>
      </c>
      <c r="O215" s="139" t="str">
        <f>'[11]Resumen Elly Almánzar SEPT..20'!O13</f>
        <v>ingluismldu12@gmail.com</v>
      </c>
      <c r="P215" s="139" t="str">
        <f>'[11]Resumen Elly Almánzar SEPT..20'!P13</f>
        <v>2DO</v>
      </c>
      <c r="Q215" s="152">
        <f>'[11]Resumen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'[10]´Resumen Isania Muñoz Sep. 2020'!H19</f>
        <v>Inaugurado</v>
      </c>
      <c r="I216" s="212">
        <f>'[10]´Resumen Isania Muñoz Sep. 2020'!I19</f>
        <v>0</v>
      </c>
      <c r="J216" s="252" t="str">
        <f>'[10]´Resumen Isania Muñoz Sep. 2020'!J19</f>
        <v xml:space="preserve"> </v>
      </c>
      <c r="K216" s="188" t="str">
        <f>'[10]´Resumen Isania Muñoz Sep. 2020'!K19</f>
        <v>19.747422, -70.552109</v>
      </c>
      <c r="L216" s="188" t="str">
        <f>'[10]´Resumen Isania Muñoz Sep. 2020'!L19</f>
        <v>1N</v>
      </c>
      <c r="M216" s="343" t="str">
        <f>'[10]´Resumen Isania Muñoz Sep. 2020'!M19</f>
        <v>JOHANNA ESTHTER GIL VARGAS</v>
      </c>
      <c r="N216" s="145">
        <f>'[10]´Resumen Isania Muñoz Sep. 2020'!N19</f>
        <v>8099842027</v>
      </c>
      <c r="O216" s="206" t="str">
        <f>'[10]´Resumen Isania Muñoz Sep. 2020'!O19</f>
        <v>johannagil@hotmail.com</v>
      </c>
      <c r="P216" s="145" t="str">
        <f>'[10]´Resumen Isania Muñoz Sep. 2020'!P19</f>
        <v>1ER</v>
      </c>
      <c r="Q216" s="147">
        <f>'[10]´Resumen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'[10]´Resumen Isania Muñoz Sep. 2020'!H20</f>
        <v>Inaugurado</v>
      </c>
      <c r="I217" s="213">
        <f>'[10]´Resumen Isania Muñoz Sep. 2020'!I20</f>
        <v>0</v>
      </c>
      <c r="J217" s="251">
        <f>'[10]´Resumen Isania Muñoz Sep. 2020'!J20</f>
        <v>0</v>
      </c>
      <c r="K217" s="195">
        <f>'[10]´Resumen Isania Muñoz Sep. 2020'!K20</f>
        <v>0</v>
      </c>
      <c r="L217" s="195">
        <f>'[10]´Resumen Isania Muñoz Sep. 2020'!L20</f>
        <v>0</v>
      </c>
      <c r="M217" s="139" t="str">
        <f>'[10]´Resumen Isania Muñoz Sep. 2020'!M20</f>
        <v>Antonio Santos Rodríguez</v>
      </c>
      <c r="N217" s="137">
        <f>'[10]´Resumen Isania Muñoz Sep. 2020'!N20</f>
        <v>0</v>
      </c>
      <c r="O217" s="137">
        <f>'[10]´Resumen Isania Muñoz Sep. 2020'!O20</f>
        <v>0</v>
      </c>
      <c r="P217" s="137" t="str">
        <f>'[10]´Resumen Isania Muñoz Sep. 2020'!P20</f>
        <v>1ER</v>
      </c>
      <c r="Q217" s="149">
        <f>'[10]´Resumen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'[10]´Resumen Isania Muñoz Sep. 2020'!H21</f>
        <v>Detenido pago cubicación</v>
      </c>
      <c r="I218" s="209">
        <f>'[10]´Resumen Isania Muñoz Sep. 2020'!I21</f>
        <v>0</v>
      </c>
      <c r="J218" s="253" t="str">
        <f>'[10]´Resumen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'[10]´Resumen Isania Muñoz Sep. 2020'!K21</f>
        <v>19.476111, -70.741788</v>
      </c>
      <c r="L218" s="159" t="str">
        <f>'[10]´Resumen Isania Muñoz Sep. 2020'!L21</f>
        <v>1N</v>
      </c>
      <c r="M218" s="139" t="str">
        <f>'[10]´Resumen Isania Muñoz Sep. 2020'!M21</f>
        <v>RAFAEL MARINO QUIÑONES PEGUERO</v>
      </c>
      <c r="N218" s="139">
        <f>'[10]´Resumen Isania Muñoz Sep. 2020'!N21</f>
        <v>8098559332</v>
      </c>
      <c r="O218" s="139" t="str">
        <f>'[10]´Resumen Isania Muñoz Sep. 2020'!O21</f>
        <v>rafaelquinones2518@hotmail.com</v>
      </c>
      <c r="P218" s="139" t="str">
        <f>'[10]´Resumen Isania Muñoz Sep. 2020'!P21</f>
        <v>1ER</v>
      </c>
      <c r="Q218" s="152">
        <f>'[10]´Resumen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'[10]´Resumen Isania Muñoz Sep. 2020'!H22</f>
        <v>Inaugurado</v>
      </c>
      <c r="I219" s="209">
        <f>'[10]´Resumen Isania Muñoz Sep. 2020'!I22</f>
        <v>0</v>
      </c>
      <c r="J219" s="253">
        <f>'[10]´Resumen Isania Muñoz Sep. 2020'!J22</f>
        <v>0</v>
      </c>
      <c r="K219" s="159" t="str">
        <f>'[10]´Resumen Isania Muñoz Sep. 2020'!K22</f>
        <v>19.4854850, -70.7313900</v>
      </c>
      <c r="L219" s="159" t="str">
        <f>'[10]´Resumen Isania Muñoz Sep. 2020'!L22</f>
        <v>1N</v>
      </c>
      <c r="M219" s="22" t="str">
        <f>'[10]´Resumen Isania Muñoz Sep. 2020'!M22</f>
        <v>Francisco Alberto Pereyra Cabrera</v>
      </c>
      <c r="N219" s="139" t="str">
        <f>'[10]´Resumen Isania Muñoz Sep. 2020'!N22</f>
        <v>(829)884-8084</v>
      </c>
      <c r="O219" s="139" t="str">
        <f>'[10]´Resumen Isania Muñoz Sep. 2020'!O22</f>
        <v>franciscopereyra@hotmail.es</v>
      </c>
      <c r="P219" s="139" t="str">
        <f>'[10]´Resumen Isania Muñoz Sep. 2020'!P22</f>
        <v>2DO</v>
      </c>
      <c r="Q219" s="152">
        <f>'[10]´Resumen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'[10]´Resumen Isania Muñoz Sep. 2020'!H23</f>
        <v>Inaugurado</v>
      </c>
      <c r="I220" s="209">
        <f>'[10]´Resumen Isania Muñoz Sep. 2020'!I23</f>
        <v>0</v>
      </c>
      <c r="J220" s="253">
        <f>'[10]´Resumen Isania Muñoz Sep. 2020'!J23</f>
        <v>0</v>
      </c>
      <c r="K220" s="159">
        <f>'[10]´Resumen Isania Muñoz Sep. 2020'!K23</f>
        <v>0</v>
      </c>
      <c r="L220" s="159">
        <f>'[10]´Resumen Isania Muñoz Sep. 2020'!L23</f>
        <v>0</v>
      </c>
      <c r="M220" s="139" t="str">
        <f>'[10]´Resumen Isania Muñoz Sep. 2020'!M23</f>
        <v>Fernando Peralta</v>
      </c>
      <c r="N220" s="139">
        <f>'[10]´Resumen Isania Muñoz Sep. 2020'!N23</f>
        <v>0</v>
      </c>
      <c r="O220" s="139">
        <f>'[10]´Resumen Isania Muñoz Sep. 2020'!O23</f>
        <v>0</v>
      </c>
      <c r="P220" s="139" t="str">
        <f>'[10]´Resumen Isania Muñoz Sep. 2020'!P23</f>
        <v>1ER</v>
      </c>
      <c r="Q220" s="152">
        <f>'[10]´Resumen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'[10]´Resumen Isania Muñoz Sep. 2020'!H24</f>
        <v>Detenido</v>
      </c>
      <c r="I221" s="209">
        <f>'[10]´Resumen Isania Muñoz Sep. 2020'!I24</f>
        <v>0</v>
      </c>
      <c r="J221" s="253" t="str">
        <f>'[10]´Resumen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'[10]´Resumen Isania Muñoz Sep. 2020'!K24</f>
        <v>19.480213, -70.680745</v>
      </c>
      <c r="L221" s="159" t="str">
        <f>'[10]´Resumen Isania Muñoz Sep. 2020'!L24</f>
        <v>1N</v>
      </c>
      <c r="M221" s="139" t="str">
        <f>'[10]´Resumen Isania Muñoz Sep. 2020'!M24</f>
        <v>Leonardo Santos Beliaeva</v>
      </c>
      <c r="N221" s="139">
        <f>'[10]´Resumen Isania Muñoz Sep. 2020'!N24</f>
        <v>8097108402</v>
      </c>
      <c r="O221" s="139" t="str">
        <f>'[10]´Resumen Isania Muñoz Sep. 2020'!O24</f>
        <v>ing.consudom.@gmail.com</v>
      </c>
      <c r="P221" s="139" t="str">
        <f>'[10]´Resumen Isania Muñoz Sep. 2020'!P24</f>
        <v>1ER</v>
      </c>
      <c r="Q221" s="152">
        <f>'[10]´Resumen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'[8]Resumen Anny Almanzar septi2020'!H34</f>
        <v>Sin Iniciar</v>
      </c>
      <c r="I222" s="209" t="str">
        <f>'[8]Resumen Anny Almanzar septi2020'!I34</f>
        <v xml:space="preserve">Con Propuesta </v>
      </c>
      <c r="J222" s="253">
        <f>'[8]Resumen Anny Almanzar septi2020'!J34</f>
        <v>0</v>
      </c>
      <c r="K222" s="159" t="str">
        <f>'[8]Resumen Anny Almanzar septi2020'!K34</f>
        <v>19.245330, -70.557983</v>
      </c>
      <c r="L222" s="159">
        <f>'[8]Resumen Anny Almanzar septi2020'!L34</f>
        <v>0</v>
      </c>
      <c r="M222" s="139" t="str">
        <f>'[8]Resumen Anny Almanzar septi2020'!M34</f>
        <v>Const.y Serv. Mejia SRL/Joselito Mejía</v>
      </c>
      <c r="N222" s="139" t="str">
        <f>'[8]Resumen Anny Almanzar septi2020'!N34</f>
        <v>(809)705-3624</v>
      </c>
      <c r="O222" s="139" t="str">
        <f>'[8]Resumen Anny Almanzar septi2020'!O34</f>
        <v>mejia3124@gmail.com</v>
      </c>
      <c r="P222" s="139" t="str">
        <f>'[8]Resumen Anny Almanzar septi2020'!P34</f>
        <v>2DO</v>
      </c>
      <c r="Q222" s="152">
        <f>'[8]Resumen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'[10]´Resumen Isania Muñoz Sep. 2020'!H25</f>
        <v>Detenido pago cubicación</v>
      </c>
      <c r="I223" s="209">
        <f>'[10]´Resumen Isania Muñoz Sep. 2020'!I25</f>
        <v>0</v>
      </c>
      <c r="J223" s="253" t="str">
        <f>'[10]´Resumen Isania Muñoz Sep. 2020'!J25</f>
        <v>CAIPI detenido. Se detuvo el 16 de junio 2020, por falta de recurso, al no recibir el pago de la primera cubicación debido a que el movimiento de tierra está a la espera de la aprobación del MINERD.</v>
      </c>
      <c r="K223" s="159" t="str">
        <f>'[10]´Resumen Isania Muñoz Sep. 2020'!K25</f>
        <v>19.432894, -70.683991</v>
      </c>
      <c r="L223" s="159">
        <f>'[10]´Resumen Isania Muñoz Sep. 2020'!L25</f>
        <v>0</v>
      </c>
      <c r="M223" s="22" t="str">
        <f>'[10]´Resumen Isania Muñoz Sep. 2020'!M25</f>
        <v>Miguel Adams Torres Martínez</v>
      </c>
      <c r="N223" s="139" t="str">
        <f>'[10]´Resumen Isania Muñoz Sep. 2020'!N25</f>
        <v>(809)223-6905</v>
      </c>
      <c r="O223" s="139" t="str">
        <f>'[10]´Resumen Isania Muñoz Sep. 2020'!O25</f>
        <v>arqadamstorres@gmail.com</v>
      </c>
      <c r="P223" s="139" t="str">
        <f>'[10]´Resumen Isania Muñoz Sep. 2020'!P25</f>
        <v>2DO</v>
      </c>
      <c r="Q223" s="152">
        <f>'[10]´Resumen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'[10]´Resumen Isania Muñoz Sep. 2020'!H26</f>
        <v>Detenido</v>
      </c>
      <c r="I224" s="209">
        <f>'[10]´Resumen Isania Muñoz Sep. 2020'!I26</f>
        <v>0</v>
      </c>
      <c r="J224" s="253" t="str">
        <f>'[10]´Resumen Isania Muñoz Sep. 2020'!J26</f>
        <v>CAIPI detenido desde agosto de 2020. Se encuentra con primera mano de pintura de colores en ambos pisos.</v>
      </c>
      <c r="K224" s="159" t="str">
        <f>'[10]´Resumen Isania Muñoz Sep. 2020'!K26</f>
        <v>19.479506,-70.732264</v>
      </c>
      <c r="L224" s="159" t="str">
        <f>'[10]´Resumen Isania Muñoz Sep. 2020'!L26</f>
        <v>2N</v>
      </c>
      <c r="M224" s="139" t="str">
        <f>'[10]´Resumen Isania Muñoz Sep. 2020'!M26</f>
        <v xml:space="preserve">Oscar Marino Francisco Cabrera </v>
      </c>
      <c r="N224" s="139">
        <f>'[10]´Resumen Isania Muñoz Sep. 2020'!N26</f>
        <v>8094862027</v>
      </c>
      <c r="O224" s="139" t="str">
        <f>'[10]´Resumen Isania Muñoz Sep. 2020'!O26</f>
        <v>miguel.paulinodiaz@hotmail.com</v>
      </c>
      <c r="P224" s="139" t="str">
        <f>'[10]´Resumen Isania Muñoz Sep. 2020'!P26</f>
        <v>1ER</v>
      </c>
      <c r="Q224" s="152">
        <f>'[10]´Resumen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'[10]´Resumen Isania Muñoz Sep. 2020'!H27</f>
        <v>Inaugurado</v>
      </c>
      <c r="I225" s="209">
        <f>'[10]´Resumen Isania Muñoz Sep. 2020'!I27</f>
        <v>0</v>
      </c>
      <c r="J225" s="253">
        <f>'[10]´Resumen Isania Muñoz Sep. 2020'!J27</f>
        <v>0</v>
      </c>
      <c r="K225" s="159">
        <f>'[10]´Resumen Isania Muñoz Sep. 2020'!K27</f>
        <v>0</v>
      </c>
      <c r="L225" s="159">
        <f>'[10]´Resumen Isania Muñoz Sep. 2020'!L27</f>
        <v>0</v>
      </c>
      <c r="M225" s="139" t="str">
        <f>'[10]´Resumen Isania Muñoz Sep. 2020'!M27</f>
        <v>Yahaira Alt. Morfe Domínguez</v>
      </c>
      <c r="N225" s="139">
        <f>'[10]´Resumen Isania Muñoz Sep. 2020'!N27</f>
        <v>0</v>
      </c>
      <c r="O225" s="139">
        <f>'[10]´Resumen Isania Muñoz Sep. 2020'!O27</f>
        <v>0</v>
      </c>
      <c r="P225" s="139" t="str">
        <f>'[10]´Resumen Isania Muñoz Sep. 2020'!P27</f>
        <v>1ER</v>
      </c>
      <c r="Q225" s="152">
        <f>'[10]´Resumen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'[10]´Resumen Isania Muñoz Sep. 2020'!H28</f>
        <v>Sin Iniciar</v>
      </c>
      <c r="I226" s="209" t="str">
        <f>'[10]´Resumen Isania Muñoz Sep. 2020'!I28</f>
        <v xml:space="preserve">Con Propuesta </v>
      </c>
      <c r="J226" s="253">
        <f>'[10]´Resumen Isania Muñoz Sep. 2020'!J28</f>
        <v>0</v>
      </c>
      <c r="K226" s="139">
        <f>'[10]´Resumen Isania Muñoz Sep. 2020'!K28</f>
        <v>0</v>
      </c>
      <c r="L226" s="159">
        <f>'[10]´Resumen Isania Muñoz Sep. 2020'!L28</f>
        <v>0</v>
      </c>
      <c r="M226" s="139" t="str">
        <f>'[10]´Resumen Isania Muñoz Sep. 2020'!M28</f>
        <v>Víctor Emilio Carreras Bueno</v>
      </c>
      <c r="N226" s="139">
        <f>'[10]´Resumen Isania Muñoz Sep. 2020'!N28</f>
        <v>0</v>
      </c>
      <c r="O226" s="139" t="str">
        <f>'[10]´Resumen Isania Muñoz Sep. 2020'!O28</f>
        <v>victorbueno28@hotmail.com</v>
      </c>
      <c r="P226" s="139" t="str">
        <f>'[10]´Resumen Isania Muñoz Sep. 2020'!P28</f>
        <v>2DO</v>
      </c>
      <c r="Q226" s="152">
        <f>'[10]´Resumen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'[11]Resumen Elly Almánzar SEPT..20'!H14</f>
        <v>Inaugurado</v>
      </c>
      <c r="I227" s="139">
        <f>'[11]Resumen Elly Almánzar SEPT..20'!I14</f>
        <v>0</v>
      </c>
      <c r="J227" s="249" t="str">
        <f>'[11]Resumen Elly Almánzar SEPT..20'!J14</f>
        <v xml:space="preserve">CAIPI para inaugurar. No se solucionó el problema de tropezones o desniveles del piso. Estos son un peligro para los niños y dificulta el paso para niños-as y persona con alguna discapacidad. </v>
      </c>
      <c r="K227" s="139" t="str">
        <f>'[11]Resumen Elly Almánzar SEPT..20'!K14</f>
        <v>19.411608, -70.709427</v>
      </c>
      <c r="L227" s="139" t="str">
        <f>'[11]Resumen Elly Almánzar SEPT..20'!L14</f>
        <v>1N</v>
      </c>
      <c r="M227" s="139" t="str">
        <f>'[11]Resumen Elly Almánzar SEPT..20'!M14</f>
        <v>JUAN PABLO RODRÍGUEZ SANTOS</v>
      </c>
      <c r="N227" s="139" t="str">
        <f>'[11]Resumen Elly Almánzar SEPT..20'!N14</f>
        <v>(809)918-7242</v>
      </c>
      <c r="O227" s="139" t="str">
        <f>'[11]Resumen Elly Almánzar SEPT..20'!O14</f>
        <v>juanpablo.rod@hotmail.com</v>
      </c>
      <c r="P227" s="139" t="str">
        <f>'[11]Resumen Elly Almánzar SEPT..20'!P14</f>
        <v>1ER</v>
      </c>
      <c r="Q227" s="152">
        <f>'[11]Resumen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'[11]Resumen Elly Almánzar SEPT..20'!H15</f>
        <v>Detenido pago cubicación</v>
      </c>
      <c r="I228" s="139">
        <f>'[11]Resumen Elly Almánzar SEPT..20'!I15</f>
        <v>0</v>
      </c>
      <c r="J228" s="249" t="str">
        <f>'[11]Resumen Elly Almánzar SEPT..20'!J15</f>
        <v>CAIPI detenido por pago de cubicación desde 22 de julio del 2020. Avanzó los muros de block del segundo piso a nivel de viga de amarre.</v>
      </c>
      <c r="K228" s="139" t="str">
        <f>'[11]Resumen Elly Almánzar SEPT..20'!K15</f>
        <v>19.50873; -70.75906</v>
      </c>
      <c r="L228" s="139" t="str">
        <f>'[11]Resumen Elly Almánzar SEPT..20'!L15</f>
        <v>2N</v>
      </c>
      <c r="M228" s="22" t="str">
        <f>'[11]Resumen Elly Almánzar SEPT..20'!M15</f>
        <v>OSIRIS LIBERATO</v>
      </c>
      <c r="N228" s="139" t="str">
        <f>'[11]Resumen Elly Almánzar SEPT..20'!N15</f>
        <v>(829)230-1948</v>
      </c>
      <c r="O228" s="139">
        <f>'[11]Resumen Elly Almánzar SEPT..20'!O15</f>
        <v>0</v>
      </c>
      <c r="P228" s="139" t="str">
        <f>'[11]Resumen Elly Almánzar SEPT..20'!P15</f>
        <v>2DO</v>
      </c>
      <c r="Q228" s="152">
        <f>'[11]Resumen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'[11]Resumen Elly Almánzar SEPT..20'!H16</f>
        <v>En Construcción</v>
      </c>
      <c r="I229" s="139">
        <f>'[11]Resumen Elly Almánzar SEPT..20'!I16</f>
        <v>0</v>
      </c>
      <c r="J229" s="249" t="str">
        <f>'[11]Resumen Elly Almánzar SEPT..20'!J16</f>
        <v xml:space="preserve">CAIPI en construcción. Se vaciaron los pichones de columna del comedor y pasarela, se procederá al relleno de zapata, para colocar block bajo nivel de piso. </v>
      </c>
      <c r="K229" s="139" t="str">
        <f>'[11]Resumen Elly Almánzar SEPT..20'!K16</f>
        <v xml:space="preserve">19.420828, -70.686385  </v>
      </c>
      <c r="L229" s="139" t="str">
        <f>'[11]Resumen Elly Almánzar SEPT..20'!L16</f>
        <v>1N</v>
      </c>
      <c r="M229" s="22" t="str">
        <f>'[11]Resumen Elly Almánzar SEPT..20'!M16</f>
        <v>HERALCA SRL/Arturo Arias</v>
      </c>
      <c r="N229" s="139" t="str">
        <f>'[11]Resumen Elly Almánzar SEPT..20'!N16</f>
        <v>(809)616-8411</v>
      </c>
      <c r="O229" s="139" t="str">
        <f>'[11]Resumen Elly Almánzar SEPT..20'!O16</f>
        <v>heralca@gmail.com</v>
      </c>
      <c r="P229" s="139" t="str">
        <f>'[11]Resumen Elly Almánzar SEPT..20'!P16</f>
        <v>2DO</v>
      </c>
      <c r="Q229" s="152">
        <f>'[11]Resumen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'[11]Resumen Elly Almánzar SEPT..20'!H17</f>
        <v>Inaugurado</v>
      </c>
      <c r="I230" s="139">
        <f>'[11]Resumen Elly Almánzar SEPT..20'!I17</f>
        <v>0</v>
      </c>
      <c r="J230" s="249">
        <f>'[11]Resumen Elly Almánzar SEPT..20'!J17</f>
        <v>0</v>
      </c>
      <c r="K230" s="139" t="str">
        <f>'[11]Resumen Elly Almánzar SEPT..20'!K17</f>
        <v xml:space="preserve">19.485475, -70.702501 </v>
      </c>
      <c r="L230" s="139" t="str">
        <f>'[11]Resumen Elly Almánzar SEPT..20'!L17</f>
        <v>1N</v>
      </c>
      <c r="M230" s="22" t="str">
        <f>'[11]Resumen Elly Almánzar SEPT..20'!M17</f>
        <v>Rafael Antonio Dominguez Capellan</v>
      </c>
      <c r="N230" s="139" t="str">
        <f>'[11]Resumen Elly Almánzar SEPT..20'!N17</f>
        <v>(809)710-3118</v>
      </c>
      <c r="O230" s="139" t="str">
        <f>'[11]Resumen Elly Almánzar SEPT..20'!O17</f>
        <v>rd_dguez@yahoo.com</v>
      </c>
      <c r="P230" s="139" t="str">
        <f>'[11]Resumen Elly Almánzar SEPT..20'!P17</f>
        <v>2DO</v>
      </c>
      <c r="Q230" s="16">
        <f>'[11]Resumen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'[11]Resumen Elly Almánzar SEPT..20'!H18</f>
        <v>Detenido pago cubicación</v>
      </c>
      <c r="I231" s="139">
        <f>'[11]Resumen Elly Almánzar SEPT..20'!I18</f>
        <v>0</v>
      </c>
      <c r="J231" s="249" t="str">
        <f>'[11]Resumen Elly Almánzar SEPT..20'!J18</f>
        <v>CAIPI detenido por cubicaciones pendientes desde 13 de julio 2020, realizo el pañete de techo en el módulo de 1ª2 años..</v>
      </c>
      <c r="K231" s="139" t="str">
        <f>'[11]Resumen Elly Almánzar SEPT..20'!K18</f>
        <v>19.447808, -70.730011</v>
      </c>
      <c r="L231" s="139" t="str">
        <f>'[11]Resumen Elly Almánzar SEPT..20'!L18</f>
        <v>1N</v>
      </c>
      <c r="M231" s="22" t="str">
        <f>'[11]Resumen Elly Almánzar SEPT..20'!M18</f>
        <v>Eduardo de León</v>
      </c>
      <c r="N231" s="139" t="str">
        <f>'[11]Resumen Elly Almánzar SEPT..20'!N18</f>
        <v>(809)399-1763</v>
      </c>
      <c r="O231" s="139" t="str">
        <f>'[11]Resumen Elly Almánzar SEPT..20'!O18</f>
        <v>ing.eduardodeleon@gmail.com</v>
      </c>
      <c r="P231" s="139" t="str">
        <f>'[11]Resumen Elly Almánzar SEPT..20'!P18</f>
        <v>2DO</v>
      </c>
      <c r="Q231" s="152">
        <f>'[11]Resumen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'[11]Resumen Elly Almánzar SEPT..20'!H19</f>
        <v>Inaugurado</v>
      </c>
      <c r="I232" s="139">
        <f>'[11]Resumen Elly Almánzar SEPT..20'!I19</f>
        <v>0</v>
      </c>
      <c r="J232" s="249">
        <f>'[11]Resumen Elly Almánzar SEPT..20'!J19</f>
        <v>0</v>
      </c>
      <c r="K232" s="139">
        <f>'[11]Resumen Elly Almánzar SEPT..20'!K19</f>
        <v>0</v>
      </c>
      <c r="L232" s="139">
        <f>'[11]Resumen Elly Almánzar SEPT..20'!L19</f>
        <v>0</v>
      </c>
      <c r="M232" s="139" t="str">
        <f>'[11]Resumen Elly Almánzar SEPT..20'!M19</f>
        <v>Daniel Ant. Suarez</v>
      </c>
      <c r="N232" s="139">
        <f>'[11]Resumen Elly Almánzar SEPT..20'!N19</f>
        <v>0</v>
      </c>
      <c r="O232" s="139">
        <f>'[11]Resumen Elly Almánzar SEPT..20'!O19</f>
        <v>0</v>
      </c>
      <c r="P232" s="139" t="str">
        <f>'[11]Resumen Elly Almánzar SEPT..20'!P19</f>
        <v>1ER</v>
      </c>
      <c r="Q232" s="152">
        <f>'[11]Resumen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[10]Hoja1!F30</f>
        <v>0</v>
      </c>
      <c r="H233" s="139" t="str">
        <f>'[10]´Resumen Isania Muñoz Sep. 2020'!H29</f>
        <v>Detenido</v>
      </c>
      <c r="I233" s="209">
        <f>'[10]´Resumen Isania Muñoz Sep. 2020'!I29</f>
        <v>0</v>
      </c>
      <c r="J233" s="253" t="str">
        <f>'[10]´Resumen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'[10]´Resumen Isania Muñoz Sep. 2020'!K29</f>
        <v>19.477878, -70.814517</v>
      </c>
      <c r="L233" s="159" t="str">
        <f>'[10]´Resumen Isania Muñoz Sep. 2020'!L29</f>
        <v>1N</v>
      </c>
      <c r="M233" s="315" t="str">
        <f>'[10]´Resumen Isania Muñoz Sep. 2020'!M29</f>
        <v>Giovanny Bienvenido Rodríguez</v>
      </c>
      <c r="N233" s="139">
        <f>'[10]´Resumen Isania Muñoz Sep. 2020'!N29</f>
        <v>0</v>
      </c>
      <c r="O233" s="139" t="str">
        <f>'[10]´Resumen Isania Muñoz Sep. 2020'!O29</f>
        <v>m_salasreyes@hotmail.com</v>
      </c>
      <c r="P233" s="139" t="str">
        <f>'[10]´Resumen Isania Muñoz Sep. 2020'!P29</f>
        <v>2DO</v>
      </c>
      <c r="Q233" s="152">
        <f>'[10]´Resumen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'[11]Resumen Elly Almánzar SEPT..20'!H20</f>
        <v>Sin Iniciar</v>
      </c>
      <c r="I234" s="209" t="str">
        <f>'[11]Resumen Elly Almánzar SEPT..20'!I20</f>
        <v xml:space="preserve">Sin Propuesta </v>
      </c>
      <c r="J234" s="253" t="str">
        <f>'[11]Resumen Elly Almánzar SEPT..20'!J20</f>
        <v>En espera para ser reubicado tiene el dinero de  avance constructivo.</v>
      </c>
      <c r="K234" s="159">
        <f>'[11]Resumen Elly Almánzar SEPT..20'!K20</f>
        <v>0</v>
      </c>
      <c r="L234" s="159">
        <f>'[11]Resumen Elly Almánzar SEPT..20'!L20</f>
        <v>0</v>
      </c>
      <c r="M234" s="139" t="str">
        <f>'[11]Resumen Elly Almánzar SEPT..20'!M20</f>
        <v>Francisco Rene Quintana Alvarez</v>
      </c>
      <c r="N234" s="139" t="str">
        <f>'[11]Resumen Elly Almánzar SEPT..20'!N20</f>
        <v>(809)971-8103</v>
      </c>
      <c r="O234" s="139">
        <f>'[11]Resumen Elly Almánzar SEPT..20'!O20</f>
        <v>0</v>
      </c>
      <c r="P234" s="139" t="str">
        <f>'[11]Resumen Elly Almánzar SEPT..20'!P20</f>
        <v>2DO</v>
      </c>
      <c r="Q234" s="152">
        <f>'[11]Resumen Elly Almánzar SEPT..20'!Q20</f>
        <v>0</v>
      </c>
      <c r="R234" s="7">
        <f>'[11]Resumen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'[11]Resumen Elly Almánzar SEPT..20'!H21</f>
        <v>En Construcción</v>
      </c>
      <c r="I235" s="209">
        <f>'[11]Resumen Elly Almánzar SEPT..20'!I21</f>
        <v>0</v>
      </c>
      <c r="J235" s="253" t="str">
        <f>'[11]Resumen Elly Almánzar SEPT..20'!J21</f>
        <v>CAIPI en construcción reorganiza los trabajadores para el iniciar los procesos constructivos en octubre 2020</v>
      </c>
      <c r="K235" s="158" t="str">
        <f>'[11]Resumen Elly Almánzar SEPT..20'!K21</f>
        <v>19.341560, -70.935220</v>
      </c>
      <c r="L235" s="159" t="str">
        <f>'[11]Resumen Elly Almánzar SEPT..20'!L21</f>
        <v>2N</v>
      </c>
      <c r="M235" s="22" t="str">
        <f>'[11]Resumen Elly Almánzar SEPT..20'!M21</f>
        <v>Cyndi Johanna Castillo Calderon</v>
      </c>
      <c r="N235" s="139" t="str">
        <f>'[11]Resumen Elly Almánzar SEPT..20'!N21</f>
        <v>(809)879-1712</v>
      </c>
      <c r="O235" s="139" t="str">
        <f>'[11]Resumen Elly Almánzar SEPT..20'!O21</f>
        <v>cyndi_castillo@hotmail.com</v>
      </c>
      <c r="P235" s="139" t="str">
        <f>'[11]Resumen Elly Almánzar SEPT..20'!P21</f>
        <v>2DO</v>
      </c>
      <c r="Q235" s="152">
        <f>'[11]Resumen Elly Almánzar SEPT..20'!Q21</f>
        <v>0.06</v>
      </c>
      <c r="R235" s="7">
        <f>'[11]Resumen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'[11]Resumen Elly Almánzar SEPT..20'!H22</f>
        <v>Detenido</v>
      </c>
      <c r="I236" s="209">
        <f>'[11]Resumen Elly Almánzar SEPT..20'!I22</f>
        <v>0</v>
      </c>
      <c r="J236" s="253" t="str">
        <f>'[11]Resumen Elly Almánzar SEPT..20'!J22</f>
        <v>CAIPI en construcción, reinicio los procesos constructivos, espera a que el agrimensor esté disponible para ratificaciones de puntos de la verja perimetral.</v>
      </c>
      <c r="K236" s="158">
        <f>'[11]Resumen Elly Almánzar SEPT..20'!K22</f>
        <v>0</v>
      </c>
      <c r="L236" s="159">
        <f>'[11]Resumen Elly Almánzar SEPT..20'!L22</f>
        <v>0</v>
      </c>
      <c r="M236" s="22" t="str">
        <f>'[11]Resumen Elly Almánzar SEPT..20'!M22</f>
        <v>Luis Manuel Concepción</v>
      </c>
      <c r="N236" s="139" t="str">
        <f>'[11]Resumen Elly Almánzar SEPT..20'!N22</f>
        <v>(809)941-5367</v>
      </c>
      <c r="O236" s="139">
        <f>'[11]Resumen Elly Almánzar SEPT..20'!O22</f>
        <v>0</v>
      </c>
      <c r="P236" s="139" t="str">
        <f>'[11]Resumen Elly Almánzar SEPT..20'!P22</f>
        <v>2DO</v>
      </c>
      <c r="Q236" s="152">
        <f>'[11]Resumen Elly Almánzar SEPT..20'!Q22</f>
        <v>0.03</v>
      </c>
      <c r="R236" s="7">
        <f>'[11]Resumen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'[8]Resumen Anny Almanzar septi2020'!H35</f>
        <v>Sin Iniciar</v>
      </c>
      <c r="I237" s="209" t="str">
        <f>'[8]Resumen Anny Almanzar septi2020'!I35</f>
        <v xml:space="preserve">Con Propuesta </v>
      </c>
      <c r="J237" s="253" t="str">
        <f>'[8]Resumen Anny Almanzar septi2020'!J35</f>
        <v xml:space="preserve">  </v>
      </c>
      <c r="K237" s="159" t="str">
        <f>'[8]Resumen Anny Almanzar septi2020'!K35</f>
        <v xml:space="preserve"> 19.372709, -70.355916</v>
      </c>
      <c r="L237" s="159">
        <f>'[8]Resumen Anny Almanzar septi2020'!L35</f>
        <v>0</v>
      </c>
      <c r="M237" s="140" t="str">
        <f>'[8]Resumen Anny Almanzar septi2020'!M35</f>
        <v>MIDRIAN YLUMINADA SALAS REYES</v>
      </c>
      <c r="N237" s="140" t="str">
        <f>'[8]Resumen Anny Almanzar septi2020'!N35</f>
        <v>(809)696-6069</v>
      </c>
      <c r="O237" s="140" t="str">
        <f>'[8]Resumen Anny Almanzar septi2020'!O35</f>
        <v>arq.jesusnunez@gmail.com</v>
      </c>
      <c r="P237" s="152" t="str">
        <f>'[8]Resumen Anny Almanzar septi2020'!P35</f>
        <v>1ER</v>
      </c>
      <c r="Q237" s="152">
        <f>'[8]Resumen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'[10]´Resumen Isania Muñoz Sep. 2020'!H30</f>
        <v>Inaugurado</v>
      </c>
      <c r="I238" s="209">
        <f>'[10]´Resumen Isania Muñoz Sep. 2020'!I30</f>
        <v>0</v>
      </c>
      <c r="J238" s="253">
        <f>'[10]´Resumen Isania Muñoz Sep. 2020'!J30</f>
        <v>0</v>
      </c>
      <c r="K238" s="159">
        <f>'[10]´Resumen Isania Muñoz Sep. 2020'!K30</f>
        <v>0</v>
      </c>
      <c r="L238" s="159">
        <f>'[10]´Resumen Isania Muñoz Sep. 2020'!L30</f>
        <v>0</v>
      </c>
      <c r="M238" s="139" t="str">
        <f>'[10]´Resumen Isania Muñoz Sep. 2020'!M30</f>
        <v>SELVA PAOLA MUÑOZ MOREL</v>
      </c>
      <c r="N238" s="139">
        <f>'[10]´Resumen Isania Muñoz Sep. 2020'!N30</f>
        <v>8492056710</v>
      </c>
      <c r="O238" s="139" t="str">
        <f>'[10]´Resumen Isania Muñoz Sep. 2020'!O30</f>
        <v>selva_munoz@hotmail.com</v>
      </c>
      <c r="P238" s="139" t="str">
        <f>'[10]´Resumen Isania Muñoz Sep. 2020'!P30</f>
        <v>1ER</v>
      </c>
      <c r="Q238" s="152">
        <f>'[10]´Resumen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'[10]´Resumen Isania Muñoz Sep. 2020'!H31</f>
        <v>Inaugurado</v>
      </c>
      <c r="I239" s="209">
        <f>'[10]´Resumen Isania Muñoz Sep. 2020'!I31</f>
        <v>0</v>
      </c>
      <c r="J239" s="253">
        <f>'[10]´Resumen Isania Muñoz Sep. 2020'!J31</f>
        <v>0</v>
      </c>
      <c r="K239" s="159">
        <f>'[10]´Resumen Isania Muñoz Sep. 2020'!K31</f>
        <v>0</v>
      </c>
      <c r="L239" s="159">
        <f>'[10]´Resumen Isania Muñoz Sep. 2020'!L31</f>
        <v>0</v>
      </c>
      <c r="M239" s="139" t="str">
        <f>'[10]´Resumen Isania Muñoz Sep. 2020'!M31</f>
        <v>Manuel Ernesto Ortiz Durán</v>
      </c>
      <c r="N239" s="139">
        <f>'[10]´Resumen Isania Muñoz Sep. 2020'!N31</f>
        <v>0</v>
      </c>
      <c r="O239" s="139">
        <f>'[10]´Resumen Isania Muñoz Sep. 2020'!O31</f>
        <v>0</v>
      </c>
      <c r="P239" s="139" t="str">
        <f>'[10]´Resumen Isania Muñoz Sep. 2020'!P31</f>
        <v>1ER</v>
      </c>
      <c r="Q239" s="152">
        <f>'[10]´Resumen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'[11]Resumen Elly Almánzar SEPT..20'!H23</f>
        <v>Detenido</v>
      </c>
      <c r="I240" s="212">
        <f>'[11]Resumen Elly Almánzar SEPT..20'!I23</f>
        <v>0</v>
      </c>
      <c r="J240" s="252" t="str">
        <f>'[11]Resumen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'[11]Resumen Elly Almánzar SEPT..20'!K23</f>
        <v>19.559062, -70.864649</v>
      </c>
      <c r="L240" s="188">
        <f>'[11]Resumen Elly Almánzar SEPT..20'!L23</f>
        <v>0</v>
      </c>
      <c r="M240" s="23" t="str">
        <f>'[11]Resumen Elly Almánzar SEPT..20'!M23</f>
        <v>Luis Ernesto Gobaira Maluf</v>
      </c>
      <c r="N240" s="145" t="str">
        <f>'[11]Resumen Elly Almánzar SEPT..20'!N23</f>
        <v>(809)710-2611</v>
      </c>
      <c r="O240" s="145" t="str">
        <f>'[11]Resumen Elly Almánzar SEPT..20'!O23</f>
        <v>luisgobaira@hotmail.com</v>
      </c>
      <c r="P240" s="145" t="str">
        <f>'[11]Resumen Elly Almánzar SEPT..20'!P23</f>
        <v>2DO</v>
      </c>
      <c r="Q240" s="147">
        <f>'[11]Resumen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'[10]´Resumen Isania Muñoz Sep. 2020'!H32</f>
        <v>Inaugurado</v>
      </c>
      <c r="I241" s="213">
        <f>'[10]´Resumen Isania Muñoz Sep. 2020'!I32</f>
        <v>0</v>
      </c>
      <c r="J241" s="251">
        <f>'[10]´Resumen Isania Muñoz Sep. 2020'!J32</f>
        <v>0</v>
      </c>
      <c r="K241" s="195">
        <f>'[10]´Resumen Isania Muñoz Sep. 2020'!K32</f>
        <v>0</v>
      </c>
      <c r="L241" s="195">
        <f>'[10]´Resumen Isania Muñoz Sep. 2020'!L32</f>
        <v>0</v>
      </c>
      <c r="M241" s="139" t="str">
        <f>'[10]´Resumen Isania Muñoz Sep. 2020'!M32</f>
        <v>Abraham D. de Jesús</v>
      </c>
      <c r="N241" s="137">
        <f>'[10]´Resumen Isania Muñoz Sep. 2020'!N32</f>
        <v>0</v>
      </c>
      <c r="O241" s="137">
        <f>'[10]´Resumen Isania Muñoz Sep. 2020'!O32</f>
        <v>0</v>
      </c>
      <c r="P241" s="137" t="str">
        <f>'[10]´Resumen Isania Muñoz Sep. 2020'!P32</f>
        <v>1ER</v>
      </c>
      <c r="Q241" s="149">
        <f>'[10]´Resumen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'[10]´Resumen Isania Muñoz Sep. 2020'!H33</f>
        <v>Detenido pago cubicación</v>
      </c>
      <c r="I242" s="209">
        <f>'[10]´Resumen Isania Muñoz Sep. 2020'!I33</f>
        <v>0</v>
      </c>
      <c r="J242" s="253" t="str">
        <f>'[10]´Resumen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'[10]´Resumen Isania Muñoz Sep. 2020'!K33</f>
        <v>19.409690, -71.434408</v>
      </c>
      <c r="L242" s="159" t="str">
        <f>'[10]´Resumen Isania Muñoz Sep. 2020'!L33</f>
        <v>1N</v>
      </c>
      <c r="M242" s="22" t="str">
        <f>'[10]´Resumen Isania Muñoz Sep. 2020'!M33</f>
        <v>Cristian Cabrera</v>
      </c>
      <c r="N242" s="139">
        <f>'[10]´Resumen Isania Muñoz Sep. 2020'!N33</f>
        <v>0</v>
      </c>
      <c r="O242" s="139">
        <f>'[10]´Resumen Isania Muñoz Sep. 2020'!O33</f>
        <v>0</v>
      </c>
      <c r="P242" s="139" t="str">
        <f>'[10]´Resumen Isania Muñoz Sep. 2020'!P33</f>
        <v>2DO</v>
      </c>
      <c r="Q242" s="152">
        <f>'[10]´Resumen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'[10]´Resumen Isania Muñoz Sep. 2020'!H34</f>
        <v>Detenido</v>
      </c>
      <c r="I243" s="212">
        <f>'[10]´Resumen Isania Muñoz Sep. 2020'!I34</f>
        <v>0</v>
      </c>
      <c r="J243" s="252" t="str">
        <f>'[10]´Resumen Isania Muñoz Sep. 2020'!J34</f>
        <v>CAIPI detenido desde la segunda mitad de enero del 2020. Vacio losa de entrepiso, el Contratista recibió el pago de la cubicación pendiente y aún no ha reiniciado los trabajos.</v>
      </c>
      <c r="K243" s="188" t="str">
        <f>'[10]´Resumen Isania Muñoz Sep. 2020'!K34</f>
        <v>19.414347, -71.148909</v>
      </c>
      <c r="L243" s="188" t="str">
        <f>'[10]´Resumen Isania Muñoz Sep. 2020'!L34</f>
        <v>2N</v>
      </c>
      <c r="M243" s="23" t="str">
        <f>'[10]´Resumen Isania Muñoz Sep. 2020'!M34</f>
        <v>Teodoro Tejada</v>
      </c>
      <c r="N243" s="145" t="str">
        <f>'[10]´Resumen Isania Muñoz Sep. 2020'!N34</f>
        <v>809-390-6154</v>
      </c>
      <c r="O243" s="145" t="str">
        <f>'[10]´Resumen Isania Muñoz Sep. 2020'!O34</f>
        <v>victorbueno28@hotmail.com</v>
      </c>
      <c r="P243" s="145" t="str">
        <f>'[10]´Resumen Isania Muñoz Sep. 2020'!P34</f>
        <v>2DO</v>
      </c>
      <c r="Q243" s="147">
        <f>'[10]´Resumen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'[11]Resumen Elly Almánzar SEPT..20'!H24</f>
        <v>Inaugurado</v>
      </c>
      <c r="I244" s="213">
        <f>'[11]Resumen Elly Almánzar SEPT..20'!I24</f>
        <v>0</v>
      </c>
      <c r="J244" s="251">
        <f>'[11]Resumen Elly Almánzar SEPT..20'!J24</f>
        <v>0</v>
      </c>
      <c r="K244" s="195">
        <f>'[11]Resumen Elly Almánzar SEPT..20'!K24</f>
        <v>0</v>
      </c>
      <c r="L244" s="195">
        <f>'[11]Resumen Elly Almánzar SEPT..20'!L24</f>
        <v>0</v>
      </c>
      <c r="M244" s="139" t="str">
        <f>'[11]Resumen Elly Almánzar SEPT..20'!M24</f>
        <v>Fausto Ulises Brito</v>
      </c>
      <c r="N244" s="137">
        <f>'[11]Resumen Elly Almánzar SEPT..20'!N24</f>
        <v>0</v>
      </c>
      <c r="O244" s="137">
        <f>'[11]Resumen Elly Almánzar SEPT..20'!O24</f>
        <v>0</v>
      </c>
      <c r="P244" s="137" t="str">
        <f>'[11]Resumen Elly Almánzar SEPT..20'!P24</f>
        <v>1ER</v>
      </c>
      <c r="Q244" s="149">
        <f>'[11]Resumen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'[11]Resumen Elly Almánzar SEPT..20'!H25</f>
        <v>Detenido pago cubicación</v>
      </c>
      <c r="I245" s="209">
        <f>'[11]Resumen Elly Almánzar SEPT..20'!I25</f>
        <v>0</v>
      </c>
      <c r="J245" s="253" t="str">
        <f>'[11]Resumen Elly Almánzar SEPT..20'!J25</f>
        <v xml:space="preserve">CAIPI detenida por pago de cubicación desde el 14 de julio de 2020 por pago de cubicación, trabajaba con la colocación de tuberías eléctricas. </v>
      </c>
      <c r="K245" s="159" t="str">
        <f>'[11]Resumen Elly Almánzar SEPT..20'!K25</f>
        <v>19.574672, -70.981761</v>
      </c>
      <c r="L245" s="159" t="str">
        <f>'[11]Resumen Elly Almánzar SEPT..20'!L25</f>
        <v>1N</v>
      </c>
      <c r="M245" s="22" t="str">
        <f>'[11]Resumen Elly Almánzar SEPT..20'!M25</f>
        <v>Jose Francisco Cabrera Tineo</v>
      </c>
      <c r="N245" s="139" t="str">
        <f>'[11]Resumen Elly Almánzar SEPT..20'!N25</f>
        <v>(809)717-0354</v>
      </c>
      <c r="O245" s="139">
        <f>'[11]Resumen Elly Almánzar SEPT..20'!O25</f>
        <v>0</v>
      </c>
      <c r="P245" s="139" t="str">
        <f>'[11]Resumen Elly Almánzar SEPT..20'!P25</f>
        <v>2DO</v>
      </c>
      <c r="Q245" s="152">
        <f>'[11]Resumen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'[11]Resumen Elly Almánzar SEPT..20'!H26</f>
        <v>Inaugurado</v>
      </c>
      <c r="I246" s="209">
        <f>'[11]Resumen Elly Almánzar SEPT..20'!I26</f>
        <v>0</v>
      </c>
      <c r="J246" s="253">
        <f>'[11]Resumen Elly Almánzar SEPT..20'!J26</f>
        <v>0</v>
      </c>
      <c r="K246" s="159">
        <f>'[11]Resumen Elly Almánzar SEPT..20'!K26</f>
        <v>0</v>
      </c>
      <c r="L246" s="159">
        <f>'[11]Resumen Elly Almánzar SEPT..20'!L26</f>
        <v>0</v>
      </c>
      <c r="M246" s="139" t="str">
        <f>'[11]Resumen Elly Almánzar SEPT..20'!M26</f>
        <v>Fernando Damián Gómez García</v>
      </c>
      <c r="N246" s="139">
        <f>'[11]Resumen Elly Almánzar SEPT..20'!N26</f>
        <v>0</v>
      </c>
      <c r="O246" s="139">
        <f>'[11]Resumen Elly Almánzar SEPT..20'!O26</f>
        <v>0</v>
      </c>
      <c r="P246" s="139" t="str">
        <f>'[11]Resumen Elly Almánzar SEPT..20'!P26</f>
        <v>1ER</v>
      </c>
      <c r="Q246" s="152">
        <f>'[11]Resumen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'[11]Resumen Elly Almánzar SEPT..20'!H27</f>
        <v>Detenido</v>
      </c>
      <c r="I247" s="209">
        <f>'[11]Resumen Elly Almánzar SEPT..20'!I27</f>
        <v>0</v>
      </c>
      <c r="J247" s="253" t="str">
        <f>'[11]Resumen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'[11]Resumen Elly Almánzar SEPT..20'!K27</f>
        <v>19.534553, -71.076933</v>
      </c>
      <c r="L247" s="159" t="str">
        <f>'[11]Resumen Elly Almánzar SEPT..20'!L27</f>
        <v>1N</v>
      </c>
      <c r="M247" s="22" t="str">
        <f>'[11]Resumen Elly Almánzar SEPT..20'!M27</f>
        <v>Robin Rafael del Carmen Taveras Mendoza</v>
      </c>
      <c r="N247" s="139" t="str">
        <f>'[11]Resumen Elly Almánzar SEPT..20'!N27</f>
        <v>(809)674-8750</v>
      </c>
      <c r="O247" s="139">
        <f>'[11]Resumen Elly Almánzar SEPT..20'!O27</f>
        <v>0</v>
      </c>
      <c r="P247" s="139" t="str">
        <f>'[11]Resumen Elly Almánzar SEPT..20'!P27</f>
        <v>2DO</v>
      </c>
      <c r="Q247" s="152">
        <f>'[11]Resumen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'[11]Resumen Elly Almánzar SEPT..20'!H28</f>
        <v>Detenido</v>
      </c>
      <c r="I248" s="212">
        <f>'[11]Resumen Elly Almánzar SEPT..20'!I28</f>
        <v>0</v>
      </c>
      <c r="J248" s="252" t="str">
        <f>'[11]Resumen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'[11]Resumen Elly Almánzar SEPT..20'!K28</f>
        <v>19.651576, -71.101738</v>
      </c>
      <c r="L248" s="188" t="str">
        <f>'[11]Resumen Elly Almánzar SEPT..20'!L28</f>
        <v>2N</v>
      </c>
      <c r="M248" s="319" t="str">
        <f>'[11]Resumen Elly Almánzar SEPT..20'!M28</f>
        <v>Jesús Ramón Núñez Mercado</v>
      </c>
      <c r="N248" s="145" t="str">
        <f>'[11]Resumen Elly Almánzar SEPT..20'!N28</f>
        <v>(809)852-8225</v>
      </c>
      <c r="O248" s="145">
        <f>'[11]Resumen Elly Almánzar SEPT..20'!O28</f>
        <v>0</v>
      </c>
      <c r="P248" s="145" t="str">
        <f>'[11]Resumen Elly Almánzar SEPT..20'!P28</f>
        <v>2DO</v>
      </c>
      <c r="Q248" s="147">
        <f>'[11]Resumen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'[11]Resumen Elly Almánzar SEPT..20'!H29</f>
        <v>Inaugurado</v>
      </c>
      <c r="I249" s="213">
        <f>'[11]Resumen Elly Almánzar SEPT..20'!I29</f>
        <v>0</v>
      </c>
      <c r="J249" s="251">
        <f>'[11]Resumen Elly Almánzar SEPT..20'!J29</f>
        <v>0</v>
      </c>
      <c r="K249" s="195">
        <f>'[11]Resumen Elly Almánzar SEPT..20'!K29</f>
        <v>0</v>
      </c>
      <c r="L249" s="195">
        <f>'[11]Resumen Elly Almánzar SEPT..20'!L29</f>
        <v>0</v>
      </c>
      <c r="M249" s="137" t="str">
        <f>'[11]Resumen Elly Almánzar SEPT..20'!M29</f>
        <v>Franklin Ant. De Jesús Rodríguez</v>
      </c>
      <c r="N249" s="137">
        <f>'[11]Resumen Elly Almánzar SEPT..20'!N29</f>
        <v>0</v>
      </c>
      <c r="O249" s="137">
        <f>'[11]Resumen Elly Almánzar SEPT..20'!O29</f>
        <v>0</v>
      </c>
      <c r="P249" s="137" t="str">
        <f>'[11]Resumen Elly Almánzar SEPT..20'!P29</f>
        <v>1ER</v>
      </c>
      <c r="Q249" s="149">
        <f>'[11]Resumen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'[11]Resumen Elly Almánzar SEPT..20'!H30</f>
        <v>Inaugurado</v>
      </c>
      <c r="I250" s="209">
        <f>'[11]Resumen Elly Almánzar SEPT..20'!I30</f>
        <v>0</v>
      </c>
      <c r="J250" s="253">
        <f>'[11]Resumen Elly Almánzar SEPT..20'!J30</f>
        <v>0</v>
      </c>
      <c r="K250" s="159">
        <f>'[11]Resumen Elly Almánzar SEPT..20'!K30</f>
        <v>0</v>
      </c>
      <c r="L250" s="159">
        <f>'[11]Resumen Elly Almánzar SEPT..20'!L30</f>
        <v>0</v>
      </c>
      <c r="M250" s="139" t="str">
        <f>'[11]Resumen Elly Almánzar SEPT..20'!M30</f>
        <v>Constructora Kissmee, CxA /M. Paulino</v>
      </c>
      <c r="N250" s="139">
        <f>'[11]Resumen Elly Almánzar SEPT..20'!N30</f>
        <v>0</v>
      </c>
      <c r="O250" s="139">
        <f>'[11]Resumen Elly Almánzar SEPT..20'!O30</f>
        <v>0</v>
      </c>
      <c r="P250" s="139" t="str">
        <f>'[11]Resumen Elly Almánzar SEPT..20'!P30</f>
        <v>1ER</v>
      </c>
      <c r="Q250" s="152">
        <f>'[11]Resumen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'[11]Resumen Elly Almánzar SEPT..20'!H31</f>
        <v>Inaugurado</v>
      </c>
      <c r="I251" s="209">
        <f>'[11]Resumen Elly Almánzar SEPT..20'!I31</f>
        <v>0</v>
      </c>
      <c r="J251" s="253">
        <f>'[11]Resumen Elly Almánzar SEPT..20'!J31</f>
        <v>0</v>
      </c>
      <c r="K251" s="159">
        <f>'[11]Resumen Elly Almánzar SEPT..20'!K31</f>
        <v>0</v>
      </c>
      <c r="L251" s="159">
        <f>'[11]Resumen Elly Almánzar SEPT..20'!L31</f>
        <v>0</v>
      </c>
      <c r="M251" s="22" t="str">
        <f>'[11]Resumen Elly Almánzar SEPT..20'!M31</f>
        <v>Yanery Altagracia Diaz Gomez</v>
      </c>
      <c r="N251" s="139" t="str">
        <f>'[11]Resumen Elly Almánzar SEPT..20'!N31</f>
        <v>(809)720-5113</v>
      </c>
      <c r="O251" s="139">
        <f>'[11]Resumen Elly Almánzar SEPT..20'!O31</f>
        <v>0</v>
      </c>
      <c r="P251" s="139" t="str">
        <f>'[11]Resumen Elly Almánzar SEPT..20'!P31</f>
        <v>2DO</v>
      </c>
      <c r="Q251" s="152">
        <f>'[11]Resumen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'[11]Resumen Elly Almánzar SEPT..20'!H32</f>
        <v>En Construcción</v>
      </c>
      <c r="I252" s="209">
        <f>'[11]Resumen Elly Almánzar SEPT..20'!I32</f>
        <v>0</v>
      </c>
      <c r="J252" s="253" t="str">
        <f>'[11]Resumen Elly Almánzar SEPT..20'!J32</f>
        <v>CAIPI en construcción trabaja en la terminación y limpieza</v>
      </c>
      <c r="K252" s="159" t="str">
        <f>'[11]Resumen Elly Almánzar SEPT..20'!K32</f>
        <v>19.456746, -70.535895</v>
      </c>
      <c r="L252" s="159" t="str">
        <f>'[11]Resumen Elly Almánzar SEPT..20'!L32</f>
        <v>1N</v>
      </c>
      <c r="M252" s="22" t="str">
        <f>'[11]Resumen Elly Almánzar SEPT..20'!M32</f>
        <v>Ing. Luis Santo</v>
      </c>
      <c r="N252" s="139" t="str">
        <f>'[11]Resumen Elly Almánzar SEPT..20'!N32</f>
        <v>(809)753-9408</v>
      </c>
      <c r="O252" s="139">
        <f>'[11]Resumen Elly Almánzar SEPT..20'!O32</f>
        <v>0</v>
      </c>
      <c r="P252" s="154" t="str">
        <f>'[11]Resumen Elly Almánzar SEPT..20'!P32</f>
        <v>2DO</v>
      </c>
      <c r="Q252" s="152">
        <f>'[11]Resumen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'[11]Resumen Elly Almánzar SEPT..20'!H33</f>
        <v>Sin Iniciar</v>
      </c>
      <c r="I253" s="296" t="str">
        <f>'[11]Resumen Elly Almánzar SEPT..20'!I33</f>
        <v xml:space="preserve">Con Propuesta </v>
      </c>
      <c r="J253" s="297">
        <f>'[11]Resumen Elly Almánzar SEPT..20'!J33</f>
        <v>0</v>
      </c>
      <c r="K253" s="188" t="str">
        <f>'[11]Resumen Elly Almánzar SEPT..20'!K33</f>
        <v>19.389552, -70.533163</v>
      </c>
      <c r="L253" s="288">
        <f>'[11]Resumen Elly Almánzar SEPT..20'!L33</f>
        <v>0</v>
      </c>
      <c r="M253" s="139" t="str">
        <f>'[11]Resumen Elly Almánzar SEPT..20'!M33</f>
        <v>Ilso Virgilio Felipe Felipe Amezquita</v>
      </c>
      <c r="N253" s="137">
        <f>'[11]Resumen Elly Almánzar SEPT..20'!N33</f>
        <v>0</v>
      </c>
      <c r="O253" s="295">
        <f>'[11]Resumen Elly Almánzar SEPT..20'!O33</f>
        <v>0</v>
      </c>
      <c r="P253" s="298" t="str">
        <f>'[11]Resumen Elly Almánzar SEPT..20'!P33</f>
        <v>2DO</v>
      </c>
      <c r="Q253" s="299">
        <f>'[11]Resumen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'[11]Resumen Elly Almánzar SEPT..20'!H34</f>
        <v>Detenido pago cubicación</v>
      </c>
      <c r="I254" s="212">
        <f>'[11]Resumen Elly Almánzar SEPT..20'!I34</f>
        <v>0</v>
      </c>
      <c r="J254" s="252" t="str">
        <f>'[11]Resumen Elly Almánzar SEPT..20'!J34</f>
        <v>CAIPI detenido desde el 5 de Agosto por falta de pago de cubicación.</v>
      </c>
      <c r="K254" s="188" t="str">
        <f>'[11]Resumen Elly Almánzar SEPT..20'!K34</f>
        <v>19.634248, -70.281756</v>
      </c>
      <c r="L254" s="188" t="str">
        <f>'[11]Resumen Elly Almánzar SEPT..20'!L34</f>
        <v>2N</v>
      </c>
      <c r="M254" s="23" t="str">
        <f>'[11]Resumen Elly Almánzar SEPT..20'!M34</f>
        <v>José Ramón Cepín López</v>
      </c>
      <c r="N254" s="145" t="str">
        <f>'[11]Resumen Elly Almánzar SEPT..20'!N34</f>
        <v>(809)399-9090</v>
      </c>
      <c r="O254" s="145">
        <f>'[11]Resumen Elly Almánzar SEPT..20'!O34</f>
        <v>0</v>
      </c>
      <c r="P254" s="145" t="str">
        <f>'[11]Resumen Elly Almánzar SEPT..20'!P34</f>
        <v>2DO</v>
      </c>
      <c r="Q254" s="147">
        <f>'[11]Resumen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'[9]Matriz Mensual Nolis Jáquez Sep'!H11</f>
        <v>Inaugurado</v>
      </c>
      <c r="I255" s="213">
        <f>'[9]Matriz Mensual Nolis Jáquez Sep'!I11</f>
        <v>0</v>
      </c>
      <c r="J255" s="251">
        <f>'[9]Matriz Mensual Nolis Jáquez Sep'!J11</f>
        <v>0</v>
      </c>
      <c r="K255" s="195">
        <f>'[9]Matriz Mensual Nolis Jáquez Sep'!K11</f>
        <v>0</v>
      </c>
      <c r="L255" s="195" t="str">
        <f>'[9]Matriz Mensual Nolis Jáquez Sep'!L11</f>
        <v>1N</v>
      </c>
      <c r="M255" s="139" t="str">
        <f>'[9]Matriz Mensual Nolis Jáquez Sep'!M11</f>
        <v>Altagracia Severino Comprés</v>
      </c>
      <c r="N255" s="137">
        <f>'[9]Matriz Mensual Nolis Jáquez Sep'!N11</f>
        <v>0</v>
      </c>
      <c r="O255" s="137">
        <f>'[9]Matriz Mensual Nolis Jáquez Sep'!O11</f>
        <v>0</v>
      </c>
      <c r="P255" s="137" t="str">
        <f>'[9]Matriz Mensual Nolis Jáquez Sep'!P11</f>
        <v>1ER</v>
      </c>
      <c r="Q255" s="149">
        <f>'[9]Matriz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'[9]Matriz Mensual Nolis Jáquez Sep'!H12</f>
        <v>Detenido</v>
      </c>
      <c r="I256" s="212">
        <f>'[9]Matriz Mensual Nolis Jáquez Sep'!I12</f>
        <v>0</v>
      </c>
      <c r="J256" s="252" t="str">
        <f>'[9]Matriz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'[9]Matriz Mensual Nolis Jáquez Sep'!K12</f>
        <v xml:space="preserve"> 18.9306620, -70.3957940</v>
      </c>
      <c r="L256" s="188" t="str">
        <f>'[9]Matriz Mensual Nolis Jáquez Sep'!L12</f>
        <v>1N</v>
      </c>
      <c r="M256" s="23" t="str">
        <f>'[9]Matriz Mensual Nolis Jáquez Sep'!M12</f>
        <v>Carmen Margarita Medina Peña</v>
      </c>
      <c r="N256" s="145" t="str">
        <f>'[9]Matriz Mensual Nolis Jáquez Sep'!N12</f>
        <v>(809)504-6000</v>
      </c>
      <c r="O256" s="145" t="str">
        <f>'[9]Matriz Mensual Nolis Jáquez Sep'!O12</f>
        <v>ingmaggiemed@hotmail.com</v>
      </c>
      <c r="P256" s="145" t="str">
        <f>'[9]Matriz Mensual Nolis Jáquez Sep'!P12</f>
        <v>2DO</v>
      </c>
      <c r="Q256" s="147">
        <f>'[9]Matriz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'[9]Matriz Mensual Nolis Jáquez Sep'!H13</f>
        <v>Detenido</v>
      </c>
      <c r="I257" s="213">
        <f>'[9]Matriz Mensual Nolis Jáquez Sep'!I13</f>
        <v>0</v>
      </c>
      <c r="J257" s="251" t="str">
        <f>'[9]Matriz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'[9]Matriz Mensual Nolis Jáquez Sep'!K13</f>
        <v>18.8154573, -69.7778905</v>
      </c>
      <c r="L257" s="195" t="str">
        <f>'[9]Matriz Mensual Nolis Jáquez Sep'!L13</f>
        <v>1N</v>
      </c>
      <c r="M257" s="95" t="str">
        <f>'[9]Matriz Mensual Nolis Jáquez Sep'!M13</f>
        <v>Raquel Reyes Portorreal</v>
      </c>
      <c r="N257" s="137" t="str">
        <f>'[9]Matriz Mensual Nolis Jáquez Sep'!N13</f>
        <v>809-708-5455</v>
      </c>
      <c r="O257" s="137" t="str">
        <f>'[9]Matriz Mensual Nolis Jáquez Sep'!O13</f>
        <v>vivaraquelreyes@gmail.com</v>
      </c>
      <c r="P257" s="137" t="str">
        <f>'[9]Matriz Mensual Nolis Jáquez Sep'!P13</f>
        <v>1ER</v>
      </c>
      <c r="Q257" s="149">
        <f>'[9]Matriz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'[9]Matriz Mensual Nolis Jáquez Sep'!H14</f>
        <v>Detenido</v>
      </c>
      <c r="I258" s="209">
        <f>'[9]Matriz Mensual Nolis Jáquez Sep'!I14</f>
        <v>0</v>
      </c>
      <c r="J258" s="253" t="str">
        <f>'[9]Matriz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'[9]Matriz Mensual Nolis Jáquez Sep'!K14</f>
        <v>18.809001, -69.793589</v>
      </c>
      <c r="L258" s="159" t="str">
        <f>'[9]Matriz Mensual Nolis Jáquez Sep'!L14</f>
        <v>1N</v>
      </c>
      <c r="M258" s="29" t="str">
        <f>'[9]Matriz Mensual Nolis Jáquez Sep'!M14</f>
        <v>Juan Ramon Natera Sosa</v>
      </c>
      <c r="N258" s="139" t="str">
        <f>'[9]Matriz Mensual Nolis Jáquez Sep'!N14</f>
        <v>(809)258-0126</v>
      </c>
      <c r="O258" s="139" t="str">
        <f>'[9]Matriz Mensual Nolis Jáquez Sep'!O14</f>
        <v>arqjnatera@gmail.com</v>
      </c>
      <c r="P258" s="139" t="str">
        <f>'[9]Matriz Mensual Nolis Jáquez Sep'!P14</f>
        <v>2DO</v>
      </c>
      <c r="Q258" s="152">
        <f>'[9]Matriz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'[8]Resumen Anny Almanzar septi2020'!H36</f>
        <v>Sin Iniciar</v>
      </c>
      <c r="I259" s="139" t="str">
        <f>'[8]Resumen Anny Almanzar septi2020'!I36</f>
        <v xml:space="preserve">Con Propuesta </v>
      </c>
      <c r="J259" s="253">
        <f>'[8]Resumen Anny Almanzar septi2020'!J36</f>
        <v>0</v>
      </c>
      <c r="K259" s="159" t="str">
        <f>'[8]Resumen Anny Almanzar septi2020'!K36</f>
        <v>19.129734, -70.373202</v>
      </c>
      <c r="L259" s="159">
        <f>'[8]Resumen Anny Almanzar septi2020'!L36</f>
        <v>0</v>
      </c>
      <c r="M259" s="139" t="str">
        <f>'[8]Resumen Anny Almanzar septi2020'!M36</f>
        <v>Torres Ingenieria, SRL / Juan José Torres</v>
      </c>
      <c r="N259" s="139">
        <f>'[8]Resumen Anny Almanzar septi2020'!N36</f>
        <v>0</v>
      </c>
      <c r="O259" s="139">
        <f>'[8]Resumen Anny Almanzar septi2020'!O36</f>
        <v>0</v>
      </c>
      <c r="P259" s="139" t="str">
        <f>'[8]Resumen Anny Almanzar septi2020'!P36</f>
        <v>2DO</v>
      </c>
      <c r="Q259" s="152">
        <f>'[8]Resumen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'[9]Matriz Mensual Nolis Jáquez Sep'!H15</f>
        <v>Inaugurado</v>
      </c>
      <c r="I260" s="263">
        <f>'[9]Matriz Mensual Nolis Jáquez Sep'!I15</f>
        <v>0</v>
      </c>
      <c r="J260" s="264" t="str">
        <f>'[9]Matriz Mensual Nolis Jáquez Sep'!J15</f>
        <v>Inaugurado el dia 9 de julio 2019</v>
      </c>
      <c r="K260" s="159" t="str">
        <f>'[9]Matriz Mensual Nolis Jáquez Sep'!K15</f>
        <v>18.754391, -69.628817</v>
      </c>
      <c r="L260" s="159" t="str">
        <f>'[9]Matriz Mensual Nolis Jáquez Sep'!L15</f>
        <v>1N</v>
      </c>
      <c r="M260" s="22" t="str">
        <f>'[9]Matriz Mensual Nolis Jáquez Sep'!M15</f>
        <v>Yudelka A. Trinidad G./Juan T. Rodriguez F.</v>
      </c>
      <c r="N260" s="139">
        <f>'[9]Matriz Mensual Nolis Jáquez Sep'!N15</f>
        <v>0</v>
      </c>
      <c r="O260" s="139" t="str">
        <f>'[9]Matriz Mensual Nolis Jáquez Sep'!O15</f>
        <v>constructorarocasa@hotmail.com</v>
      </c>
      <c r="P260" s="139" t="str">
        <f>'[9]Matriz Mensual Nolis Jáquez Sep'!P15</f>
        <v>2DO</v>
      </c>
      <c r="Q260" s="152">
        <f>'[9]Matriz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'[9]Matriz Mensual Nolis Jáquez Sep'!H17</f>
        <v>Detenido</v>
      </c>
      <c r="I262" s="212">
        <f>'[9]Matriz Mensual Nolis Jáquez Sep'!I17</f>
        <v>0</v>
      </c>
      <c r="J262" s="252" t="str">
        <f>'[9]Matriz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'[9]Matriz Mensual Nolis Jáquez Sep'!K17</f>
        <v>18.7676620,-70.0237730</v>
      </c>
      <c r="L262" s="188" t="str">
        <f>'[9]Matriz Mensual Nolis Jáquez Sep'!L17</f>
        <v>2N</v>
      </c>
      <c r="M262" s="23" t="str">
        <f>'[9]Matriz Mensual Nolis Jáquez Sep'!M17</f>
        <v>Nellely Martinez Castro</v>
      </c>
      <c r="N262" s="145" t="str">
        <f>'[9]Matriz Mensual Nolis Jáquez Sep'!N17</f>
        <v>(809)848-8496</v>
      </c>
      <c r="O262" s="145" t="str">
        <f>'[9]Matriz Mensual Nolis Jáquez Sep'!O17</f>
        <v>nelle192@hotmail.com</v>
      </c>
      <c r="P262" s="145" t="str">
        <f>'[9]Matriz Mensual Nolis Jáquez Sep'!P17</f>
        <v>2DO</v>
      </c>
      <c r="Q262" s="147">
        <f>'[9]Matriz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78" t="s">
        <v>523</v>
      </c>
      <c r="B2" s="378"/>
      <c r="C2" s="378"/>
      <c r="D2" s="378"/>
      <c r="E2" s="378"/>
      <c r="F2" s="378"/>
      <c r="G2" s="378"/>
      <c r="H2" s="378"/>
      <c r="I2" s="378"/>
      <c r="J2" s="378"/>
    </row>
    <row r="3" spans="1:13" ht="21" customHeight="1" x14ac:dyDescent="0.25">
      <c r="A3" s="378" t="s">
        <v>517</v>
      </c>
      <c r="B3" s="378"/>
      <c r="C3" s="378"/>
      <c r="D3" s="378"/>
      <c r="E3" s="378"/>
      <c r="F3" s="378"/>
      <c r="G3" s="378"/>
      <c r="H3" s="378"/>
      <c r="I3" s="378"/>
      <c r="J3" s="378"/>
    </row>
    <row r="4" spans="1:13" x14ac:dyDescent="0.25">
      <c r="D4" s="406" t="s">
        <v>558</v>
      </c>
      <c r="E4" s="406"/>
      <c r="F4" s="406"/>
      <c r="G4" s="406"/>
    </row>
    <row r="5" spans="1:13" ht="24.75" customHeight="1" x14ac:dyDescent="0.25">
      <c r="A5" s="404" t="s">
        <v>738</v>
      </c>
      <c r="B5" s="404"/>
      <c r="C5" s="404"/>
      <c r="D5" s="404"/>
      <c r="E5" s="404"/>
      <c r="F5" s="404"/>
      <c r="G5" s="404"/>
      <c r="H5" s="404"/>
      <c r="I5" s="404"/>
      <c r="J5" s="404"/>
    </row>
    <row r="6" spans="1:13" ht="16.5" customHeight="1" x14ac:dyDescent="0.25">
      <c r="A6" s="405" t="s">
        <v>536</v>
      </c>
      <c r="B6" s="405"/>
      <c r="C6" s="405"/>
      <c r="D6" s="405"/>
      <c r="E6" s="405"/>
      <c r="F6" s="405"/>
      <c r="G6" s="405"/>
      <c r="H6" s="405"/>
      <c r="I6" s="405"/>
      <c r="J6" s="405"/>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Marzo 2026'!C60</f>
        <v>Santo Domingo</v>
      </c>
      <c r="C9" s="100" t="str">
        <f>'Seguimiento Marzo 2026'!D60</f>
        <v>Boca Chica</v>
      </c>
      <c r="D9" s="100" t="str">
        <f>'Seguimiento Marzo 2026'!E60</f>
        <v>Municipio Completo</v>
      </c>
      <c r="E9" s="115" t="str">
        <f>'Seguimiento Marzo 2026'!F60</f>
        <v>Andres Boca Chica (Los Botaos)</v>
      </c>
      <c r="F9" s="115" t="str">
        <f>'Seguimiento Marzo 2026'!G60</f>
        <v>Calle Resp. Manuela Diez</v>
      </c>
      <c r="G9" s="115" t="str">
        <f>'Seguimiento Marzo 2026'!H60</f>
        <v>Inaugurado</v>
      </c>
      <c r="H9" s="115">
        <f>'Seguimiento Marzo 2026'!I60</f>
        <v>0</v>
      </c>
      <c r="I9" s="115" t="str">
        <f>'Seguimiento Marzo 2026'!P60</f>
        <v>1ER</v>
      </c>
      <c r="J9" s="101">
        <f>'Seguimiento Marzo 2026'!Q60</f>
        <v>1</v>
      </c>
      <c r="K9" s="86"/>
      <c r="L9" s="86" t="s">
        <v>539</v>
      </c>
      <c r="M9" s="283"/>
    </row>
    <row r="10" spans="1:13" ht="31.5" x14ac:dyDescent="0.25">
      <c r="A10" s="112">
        <v>2</v>
      </c>
      <c r="B10" s="29" t="str">
        <f>'Seguimiento Marzo 2026'!C61</f>
        <v>Santo Domingo</v>
      </c>
      <c r="C10" s="29" t="str">
        <f>'Seguimiento Marzo 2026'!D61</f>
        <v>Boca Chica</v>
      </c>
      <c r="D10" s="29" t="str">
        <f>'Seguimiento Marzo 2026'!E61</f>
        <v>Municipio Completo</v>
      </c>
      <c r="E10" s="28" t="str">
        <f>'Seguimiento Marzo 2026'!F61</f>
        <v>Andres – Boca Chica 1</v>
      </c>
      <c r="F10" s="28" t="str">
        <f>'Seguimiento Marzo 2026'!G61</f>
        <v>Barrio Altos de Chavón, Andres Norte</v>
      </c>
      <c r="G10" s="28" t="str">
        <f>'Seguimiento Marzo 2026'!H61</f>
        <v>Detenido pago cubicación</v>
      </c>
      <c r="H10" s="28">
        <f>'Seguimiento Marzo 2026'!I61</f>
        <v>0</v>
      </c>
      <c r="I10" s="28" t="str">
        <f>'Seguimiento Marzo 2026'!P61</f>
        <v>2DO</v>
      </c>
      <c r="J10" s="30">
        <f>'Seguimiento Marzo 2026'!Q61</f>
        <v>0.52</v>
      </c>
      <c r="K10" s="87"/>
      <c r="L10" s="88" t="s">
        <v>539</v>
      </c>
      <c r="M10" s="284"/>
    </row>
    <row r="11" spans="1:13" ht="31.5" x14ac:dyDescent="0.25">
      <c r="A11" s="88">
        <v>3</v>
      </c>
      <c r="B11" s="22" t="str">
        <f>'Seguimiento Marzo 2026'!C62</f>
        <v>Santo Domingo</v>
      </c>
      <c r="C11" s="22" t="str">
        <f>'Seguimiento Marzo 2026'!D62</f>
        <v>Boca Chica</v>
      </c>
      <c r="D11" s="22" t="str">
        <f>'Seguimiento Marzo 2026'!E62</f>
        <v>Municipio Completo</v>
      </c>
      <c r="E11" s="19" t="str">
        <f>'Seguimiento Marzo 2026'!F62</f>
        <v>Andres – Boca Chica 2</v>
      </c>
      <c r="F11" s="19" t="str">
        <f>'Seguimiento Marzo 2026'!G62</f>
        <v>Barrio Sucio, Andres Sur</v>
      </c>
      <c r="G11" s="19" t="str">
        <f>'Seguimiento Marzo 2026'!H62</f>
        <v>Sin Iniciar</v>
      </c>
      <c r="H11" s="19" t="str">
        <f>'Seguimiento Marzo 2026'!I62</f>
        <v xml:space="preserve">Con Propuesta </v>
      </c>
      <c r="I11" s="19" t="str">
        <f>'Seguimiento Marzo 2026'!P62</f>
        <v>2DO</v>
      </c>
      <c r="J11" s="16">
        <f>'Seguimiento Marzo 2026'!Q62</f>
        <v>0</v>
      </c>
      <c r="K11" s="87"/>
      <c r="L11" s="88" t="s">
        <v>539</v>
      </c>
      <c r="M11" s="284"/>
    </row>
    <row r="12" spans="1:13" ht="31.5" x14ac:dyDescent="0.25">
      <c r="A12" s="71">
        <v>4</v>
      </c>
      <c r="B12" s="22" t="str">
        <f>'Seguimiento Marzo 2026'!C63</f>
        <v>Santo Domingo</v>
      </c>
      <c r="C12" s="22" t="str">
        <f>'Seguimiento Marzo 2026'!D63</f>
        <v>Boca Chica</v>
      </c>
      <c r="D12" s="22" t="str">
        <f>'Seguimiento Marzo 2026'!E63</f>
        <v>Municipio Completo</v>
      </c>
      <c r="E12" s="19" t="str">
        <f>'Seguimiento Marzo 2026'!F63</f>
        <v>La Caleta – Boca Chica 1 (Bo. El Valiente)</v>
      </c>
      <c r="F12" s="19" t="str">
        <f>'Seguimiento Marzo 2026'!G63</f>
        <v>Barrio Valiente, Boca Chica 1</v>
      </c>
      <c r="G12" s="19" t="str">
        <f>'Seguimiento Marzo 2026'!H63</f>
        <v>Detenido pago cubicación</v>
      </c>
      <c r="H12" s="19">
        <f>'Seguimiento Marzo 2026'!I63</f>
        <v>0</v>
      </c>
      <c r="I12" s="19" t="str">
        <f>'Seguimiento Marzo 2026'!P63</f>
        <v>2DO</v>
      </c>
      <c r="J12" s="16">
        <f>'Seguimiento Marzo 2026'!Q63</f>
        <v>0.62</v>
      </c>
      <c r="K12" s="88"/>
      <c r="L12" s="88" t="s">
        <v>539</v>
      </c>
      <c r="M12" s="284"/>
    </row>
    <row r="13" spans="1:13" ht="31.5" x14ac:dyDescent="0.25">
      <c r="A13" s="112">
        <v>5</v>
      </c>
      <c r="B13" s="22" t="str">
        <f>'Seguimiento Marzo 2026'!C64</f>
        <v>Santo Domingo</v>
      </c>
      <c r="C13" s="22" t="str">
        <f>'Seguimiento Marzo 2026'!D64</f>
        <v>Boca Chica</v>
      </c>
      <c r="D13" s="22" t="str">
        <f>'Seguimiento Marzo 2026'!E64</f>
        <v>Municipio Completo</v>
      </c>
      <c r="E13" s="19" t="str">
        <f>'Seguimiento Marzo 2026'!F64</f>
        <v>La Caleta – Boca Chica 2</v>
      </c>
      <c r="F13" s="19" t="str">
        <f>'Seguimiento Marzo 2026'!G64</f>
        <v>Barrio Caliche de Monte Adentro</v>
      </c>
      <c r="G13" s="19" t="str">
        <f>'Seguimiento Marzo 2026'!H64</f>
        <v>Detenido</v>
      </c>
      <c r="H13" s="19">
        <f>'Seguimiento Marzo 2026'!I64</f>
        <v>0</v>
      </c>
      <c r="I13" s="19" t="str">
        <f>'Seguimiento Marzo 2026'!P64</f>
        <v>2DO</v>
      </c>
      <c r="J13" s="16">
        <f>'Seguimiento Marzo 2026'!Q64</f>
        <v>0.94</v>
      </c>
      <c r="K13" s="87"/>
      <c r="L13" s="88" t="s">
        <v>539</v>
      </c>
      <c r="M13" s="284"/>
    </row>
    <row r="14" spans="1:13" ht="30.75" customHeight="1" x14ac:dyDescent="0.25">
      <c r="A14" s="88">
        <v>6</v>
      </c>
      <c r="B14" s="96" t="str">
        <f>'Seguimiento Marzo 2026'!C65</f>
        <v>Santo Domingo</v>
      </c>
      <c r="C14" s="96" t="str">
        <f>'Seguimiento Marzo 2026'!D65</f>
        <v>Boca Chica</v>
      </c>
      <c r="D14" s="96" t="str">
        <f>'Seguimiento Marzo 2026'!E65</f>
        <v>Municipio Completo</v>
      </c>
      <c r="E14" s="97" t="str">
        <f>'Seguimiento Marzo 2026'!F65</f>
        <v>La Caleta - Boca Chica 3 (Trasladada Desde Barquita)</v>
      </c>
      <c r="F14" s="97" t="str">
        <f>'Seguimiento Marzo 2026'!G65</f>
        <v xml:space="preserve">Calle Fauto Cruz esq. El Peso, La Caleta </v>
      </c>
      <c r="G14" s="97" t="str">
        <f>'Seguimiento Marzo 2026'!H65</f>
        <v>Inaugurado</v>
      </c>
      <c r="H14" s="97">
        <f>'Seguimiento Marzo 2026'!I65</f>
        <v>0</v>
      </c>
      <c r="I14" s="97" t="str">
        <f>'Seguimiento Marzo 2026'!P65</f>
        <v>2DO</v>
      </c>
      <c r="J14" s="99">
        <f>'Seguimiento Marzo 2026'!Q65</f>
        <v>1</v>
      </c>
      <c r="K14" s="89"/>
      <c r="L14" s="90" t="s">
        <v>539</v>
      </c>
      <c r="M14" s="284"/>
    </row>
    <row r="15" spans="1:13" ht="54.75" customHeight="1" x14ac:dyDescent="0.25">
      <c r="A15" s="71">
        <v>7</v>
      </c>
      <c r="B15" s="20" t="str">
        <f>'Seguimiento Marzo 2026'!C66</f>
        <v>Santo Domingo</v>
      </c>
      <c r="C15" s="20" t="str">
        <f>'Seguimiento Marzo 2026'!D66</f>
        <v>Boca Chica</v>
      </c>
      <c r="D15" s="20" t="str">
        <f>'Seguimiento Marzo 2026'!E66</f>
        <v>Bloque Barrio</v>
      </c>
      <c r="E15" s="21" t="str">
        <f>'Seguimiento Marzo 2026'!F66</f>
        <v>Parque Cibernético ITLA (trasladada desde Capotillo 2)</v>
      </c>
      <c r="F15" s="21" t="str">
        <f>'Seguimiento Marzo 2026'!G66</f>
        <v xml:space="preserve">Parque Cibernético ITLA </v>
      </c>
      <c r="G15" s="20" t="str">
        <f>'Seguimiento Marzo 2026'!H66</f>
        <v>Sin Iniciar</v>
      </c>
      <c r="H15" s="20" t="str">
        <f>'Seguimiento Marzo 2026'!I66</f>
        <v xml:space="preserve">Con Propuesta de Donación </v>
      </c>
      <c r="I15" s="21" t="str">
        <f>'Seguimiento Marzo 2026'!P66</f>
        <v>2DO</v>
      </c>
      <c r="J15" s="80">
        <f>'Seguimiento Marzo 2026'!Q66</f>
        <v>0</v>
      </c>
      <c r="K15" s="91"/>
      <c r="L15" s="90" t="s">
        <v>539</v>
      </c>
      <c r="M15" s="284"/>
    </row>
    <row r="16" spans="1:13" ht="52.5" customHeight="1" x14ac:dyDescent="0.25">
      <c r="A16" s="112">
        <v>8</v>
      </c>
      <c r="B16" s="23" t="str">
        <f>'Seguimiento Marzo 2026'!C67</f>
        <v>Santo Domingo</v>
      </c>
      <c r="C16" s="23" t="str">
        <f>'Seguimiento Marzo 2026'!D67</f>
        <v>Santo Domingo Este</v>
      </c>
      <c r="D16" s="23" t="str">
        <f>'Seguimiento Marzo 2026'!E67</f>
        <v>Bloque Barrio</v>
      </c>
      <c r="E16" s="24" t="str">
        <f>'Seguimiento Marzo 2026'!F67</f>
        <v>Los Frailes (Trasladada Desde Los Rios II)</v>
      </c>
      <c r="F16" s="24" t="str">
        <f>'Seguimiento Marzo 2026'!G67</f>
        <v>Los Rios</v>
      </c>
      <c r="G16" s="26" t="str">
        <f>'Seguimiento Marzo 2026'!H67</f>
        <v>Inaugurado</v>
      </c>
      <c r="H16" s="26">
        <f>'Seguimiento Marzo 2026'!I67</f>
        <v>0</v>
      </c>
      <c r="I16" s="24" t="str">
        <f>'Seguimiento Marzo 2026'!P67</f>
        <v>1ER</v>
      </c>
      <c r="J16" s="25">
        <f>'Seguimiento Marzo 2026'!Q67</f>
        <v>1</v>
      </c>
      <c r="K16" s="87"/>
      <c r="L16" s="86" t="s">
        <v>541</v>
      </c>
      <c r="M16" s="284" t="s">
        <v>582</v>
      </c>
    </row>
    <row r="17" spans="1:13" ht="15.75" x14ac:dyDescent="0.25">
      <c r="A17" s="88">
        <v>9</v>
      </c>
      <c r="B17" s="29" t="str">
        <f>'Seguimiento Marzo 2026'!C68</f>
        <v>Santo Domingo</v>
      </c>
      <c r="C17" s="29" t="str">
        <f>'Seguimiento Marzo 2026'!D68</f>
        <v>Santo Domingo Este</v>
      </c>
      <c r="D17" s="29" t="str">
        <f>'Seguimiento Marzo 2026'!E68</f>
        <v>Bloque Barrio</v>
      </c>
      <c r="E17" s="28" t="str">
        <f>'Seguimiento Marzo 2026'!F68</f>
        <v>La Isabelita</v>
      </c>
      <c r="F17" s="28" t="str">
        <f>'Seguimiento Marzo 2026'!G68</f>
        <v>La Isabelita</v>
      </c>
      <c r="G17" s="113" t="str">
        <f>'Seguimiento Marzo 2026'!H68</f>
        <v>Inaugurado</v>
      </c>
      <c r="H17" s="113">
        <f>'Seguimiento Marzo 2026'!I68</f>
        <v>0</v>
      </c>
      <c r="I17" s="28" t="str">
        <f>'Seguimiento Marzo 2026'!P68</f>
        <v>1ER</v>
      </c>
      <c r="J17" s="30">
        <f>'Seguimiento Marzo 2026'!Q68</f>
        <v>1</v>
      </c>
      <c r="K17" s="87"/>
      <c r="L17" s="86" t="s">
        <v>541</v>
      </c>
      <c r="M17" s="285" t="s">
        <v>584</v>
      </c>
    </row>
    <row r="18" spans="1:13" ht="31.5" x14ac:dyDescent="0.25">
      <c r="A18" s="71">
        <v>10</v>
      </c>
      <c r="B18" s="22" t="str">
        <f>'Seguimiento Marzo 2026'!C69</f>
        <v>Santo Domingo</v>
      </c>
      <c r="C18" s="22" t="str">
        <f>'Seguimiento Marzo 2026'!D69</f>
        <v>Santo Domingo Este</v>
      </c>
      <c r="D18" s="22" t="str">
        <f>'Seguimiento Marzo 2026'!E69</f>
        <v>Bloque Barrio</v>
      </c>
      <c r="E18" s="19" t="str">
        <f>'Seguimiento Marzo 2026'!F69</f>
        <v>Barrios Isabelita/ Los Mameyes 1</v>
      </c>
      <c r="F18" s="19" t="str">
        <f>'Seguimiento Marzo 2026'!G69</f>
        <v>Barrios Isabelita/ Los Mameyes 1</v>
      </c>
      <c r="G18" s="27" t="str">
        <f>'Seguimiento Marzo 2026'!H69</f>
        <v>Detenido</v>
      </c>
      <c r="H18" s="27">
        <f>'Seguimiento Marzo 2026'!I69</f>
        <v>0</v>
      </c>
      <c r="I18" s="19" t="str">
        <f>'Seguimiento Marzo 2026'!P69</f>
        <v>2DO</v>
      </c>
      <c r="J18" s="16">
        <f>'Seguimiento Marzo 2026'!Q69</f>
        <v>0.06</v>
      </c>
      <c r="K18" s="87"/>
      <c r="L18" s="86" t="s">
        <v>541</v>
      </c>
      <c r="M18" s="285" t="s">
        <v>584</v>
      </c>
    </row>
    <row r="19" spans="1:13" ht="47.25" x14ac:dyDescent="0.25">
      <c r="A19" s="112">
        <v>11</v>
      </c>
      <c r="B19" s="22" t="str">
        <f>'Seguimiento Marzo 2026'!C70</f>
        <v>Santo Domingo</v>
      </c>
      <c r="C19" s="22" t="str">
        <f>'Seguimiento Marzo 2026'!D70</f>
        <v>Santo Domingo Este</v>
      </c>
      <c r="D19" s="22" t="str">
        <f>'Seguimiento Marzo 2026'!E70</f>
        <v>Bloque Barrio</v>
      </c>
      <c r="E19" s="22" t="str">
        <f>'Seguimiento Marzo 2026'!F70</f>
        <v>El Bonito (Trasladado deade Barrios Isabelita/ Los Mameyes 2)</v>
      </c>
      <c r="F19" s="19" t="str">
        <f>'Seguimiento Marzo 2026'!G70</f>
        <v>Ciudad Educativa El Bonito</v>
      </c>
      <c r="G19" s="27" t="str">
        <f>'Seguimiento Marzo 2026'!H70</f>
        <v>Detenido pago cubicación</v>
      </c>
      <c r="H19" s="27">
        <f>'Seguimiento Marzo 2026'!I70</f>
        <v>0</v>
      </c>
      <c r="I19" s="19" t="str">
        <f>'Seguimiento Marzo 2026'!P70</f>
        <v>2DO</v>
      </c>
      <c r="J19" s="16">
        <f>'Seguimiento Marzo 2026'!Q70</f>
        <v>0.06</v>
      </c>
      <c r="K19" s="87"/>
      <c r="L19" s="86" t="s">
        <v>541</v>
      </c>
      <c r="M19" s="285" t="s">
        <v>582</v>
      </c>
    </row>
    <row r="20" spans="1:13" ht="47.25" x14ac:dyDescent="0.25">
      <c r="A20" s="88">
        <v>12</v>
      </c>
      <c r="B20" s="22" t="str">
        <f>'Seguimiento Marzo 2026'!C71</f>
        <v>Santo Domingo</v>
      </c>
      <c r="C20" s="22" t="str">
        <f>'Seguimiento Marzo 2026'!D71</f>
        <v>Santo Domingo Este</v>
      </c>
      <c r="D20" s="22" t="str">
        <f>'Seguimiento Marzo 2026'!E71</f>
        <v>Bloque Barrio</v>
      </c>
      <c r="E20" s="19" t="str">
        <f>'Seguimiento Marzo 2026'!F71</f>
        <v>* Ciudad Juan Bosch I (Trasladada Desde Mejoramiento Social)</v>
      </c>
      <c r="F20" s="19" t="str">
        <f>'Seguimiento Marzo 2026'!G71</f>
        <v>Ciudad Juan Bosch - MS</v>
      </c>
      <c r="G20" s="27" t="str">
        <f>'Seguimiento Marzo 2026'!H71</f>
        <v>Inaugurado</v>
      </c>
      <c r="H20" s="27">
        <f>'Seguimiento Marzo 2026'!I71</f>
        <v>0</v>
      </c>
      <c r="I20" s="19" t="str">
        <f>'Seguimiento Marzo 2026'!P71</f>
        <v>1ER</v>
      </c>
      <c r="J20" s="16">
        <f>'Seguimiento Marzo 2026'!Q71</f>
        <v>1</v>
      </c>
      <c r="K20" s="87"/>
      <c r="L20" s="86" t="s">
        <v>541</v>
      </c>
      <c r="M20" s="285" t="s">
        <v>582</v>
      </c>
    </row>
    <row r="21" spans="1:13" ht="47.25" x14ac:dyDescent="0.25">
      <c r="A21" s="71">
        <v>13</v>
      </c>
      <c r="B21" s="22" t="str">
        <f>'Seguimiento Marzo 2026'!C72</f>
        <v>Santo Domingo</v>
      </c>
      <c r="C21" s="22" t="str">
        <f>'Seguimiento Marzo 2026'!D72</f>
        <v>Santo Domingo Este</v>
      </c>
      <c r="D21" s="22" t="str">
        <f>'Seguimiento Marzo 2026'!E72</f>
        <v>Bloque Barrio</v>
      </c>
      <c r="E21" s="19" t="str">
        <f>'Seguimiento Marzo 2026'!F72</f>
        <v>* Ciudad Juan Bosch II (Trasladada Desde Villa Francisca)</v>
      </c>
      <c r="F21" s="19" t="str">
        <f>'Seguimiento Marzo 2026'!G72</f>
        <v>Ciudad Juan Bosch -VF</v>
      </c>
      <c r="G21" s="27" t="str">
        <f>'Seguimiento Marzo 2026'!H72</f>
        <v>Detenido</v>
      </c>
      <c r="H21" s="27">
        <f>'Seguimiento Marzo 2026'!I72</f>
        <v>0</v>
      </c>
      <c r="I21" s="19" t="str">
        <f>'Seguimiento Marzo 2026'!P72</f>
        <v>1ER</v>
      </c>
      <c r="J21" s="16">
        <f>'Seguimiento Marzo 2026'!Q72</f>
        <v>0.54</v>
      </c>
      <c r="K21" s="87"/>
      <c r="L21" s="86" t="s">
        <v>541</v>
      </c>
      <c r="M21" s="285" t="s">
        <v>582</v>
      </c>
    </row>
    <row r="22" spans="1:13" ht="47.25" x14ac:dyDescent="0.25">
      <c r="A22" s="112">
        <v>14</v>
      </c>
      <c r="B22" s="22" t="str">
        <f>'Seguimiento Marzo 2026'!C73</f>
        <v>Santo Domingo</v>
      </c>
      <c r="C22" s="22" t="str">
        <f>'Seguimiento Marzo 2026'!D73</f>
        <v>Santo Domingo Este</v>
      </c>
      <c r="D22" s="22" t="str">
        <f>'Seguimiento Marzo 2026'!E73</f>
        <v>Bloque Barrio</v>
      </c>
      <c r="E22" s="19" t="str">
        <f>'Seguimiento Marzo 2026'!F73</f>
        <v>* Ciudad Juan Bosch - III (Trasladada Desde  Maria Auxiliadora)</v>
      </c>
      <c r="F22" s="19" t="str">
        <f>'Seguimiento Marzo 2026'!G73</f>
        <v>Ciudad Juan Bosch - MA</v>
      </c>
      <c r="G22" s="27" t="str">
        <f>'Seguimiento Marzo 2026'!H73</f>
        <v>Inaugurado</v>
      </c>
      <c r="H22" s="19">
        <f>'Seguimiento Marzo 2026'!I73</f>
        <v>0</v>
      </c>
      <c r="I22" s="19" t="str">
        <f>'Seguimiento Marzo 2026'!P73</f>
        <v>1ER</v>
      </c>
      <c r="J22" s="16">
        <f>'Seguimiento Marzo 2026'!Q73</f>
        <v>1</v>
      </c>
      <c r="K22" s="87"/>
      <c r="L22" s="86" t="s">
        <v>541</v>
      </c>
      <c r="M22" s="285" t="s">
        <v>582</v>
      </c>
    </row>
    <row r="23" spans="1:13" ht="31.5" x14ac:dyDescent="0.25">
      <c r="A23" s="88">
        <v>15</v>
      </c>
      <c r="B23" s="23" t="str">
        <f>'Seguimiento Marzo 2026'!C74</f>
        <v>Santo Domingo</v>
      </c>
      <c r="C23" s="23" t="str">
        <f>'Seguimiento Marzo 2026'!D74</f>
        <v>Santo Domingo Este</v>
      </c>
      <c r="D23" s="23" t="str">
        <f>'Seguimiento Marzo 2026'!E74</f>
        <v>Bloque Barrio</v>
      </c>
      <c r="E23" s="24" t="str">
        <f>'Seguimiento Marzo 2026'!F74</f>
        <v>* Ensanche Ozama</v>
      </c>
      <c r="F23" s="24" t="str">
        <f>'Seguimiento Marzo 2026'!G74</f>
        <v>Ensanche Ozama</v>
      </c>
      <c r="G23" s="26" t="str">
        <f>'Seguimiento Marzo 2026'!H74</f>
        <v>Detenido pago cubicación</v>
      </c>
      <c r="H23" s="26">
        <f>'Seguimiento Marzo 2026'!I74</f>
        <v>0</v>
      </c>
      <c r="I23" s="24" t="str">
        <f>'Seguimiento Marzo 2026'!P74</f>
        <v>2DO</v>
      </c>
      <c r="J23" s="25">
        <f>'Seguimiento Marzo 2026'!Q74</f>
        <v>0.15</v>
      </c>
      <c r="K23" s="90"/>
      <c r="L23" s="86" t="s">
        <v>541</v>
      </c>
      <c r="M23" s="285" t="s">
        <v>584</v>
      </c>
    </row>
    <row r="24" spans="1:13" ht="30.75" customHeight="1" x14ac:dyDescent="0.25">
      <c r="A24" s="71">
        <v>16</v>
      </c>
      <c r="B24" s="106" t="str">
        <f>'Seguimiento Marzo 2026'!C75</f>
        <v>Santo Domingo</v>
      </c>
      <c r="C24" s="106" t="str">
        <f>'Seguimiento Marzo 2026'!D75</f>
        <v>Santo Domingo Este</v>
      </c>
      <c r="D24" s="106" t="str">
        <f>'Seguimiento Marzo 2026'!E75</f>
        <v>Bloque Barrio</v>
      </c>
      <c r="E24" s="109" t="str">
        <f>'Seguimiento Marzo 2026'!F75</f>
        <v>* Ensanche Alma Rosa</v>
      </c>
      <c r="F24" s="109" t="str">
        <f>'Seguimiento Marzo 2026'!G75</f>
        <v>Ensanche Alma Rosa</v>
      </c>
      <c r="G24" s="109" t="str">
        <f>'Seguimiento Marzo 2026'!H75</f>
        <v>En Construcción</v>
      </c>
      <c r="H24" s="109">
        <f>'Seguimiento Marzo 2026'!I75</f>
        <v>0</v>
      </c>
      <c r="I24" s="109" t="str">
        <f>'Seguimiento Marzo 2026'!P75</f>
        <v>2DO</v>
      </c>
      <c r="J24" s="107">
        <f>'Seguimiento Marzo 2026'!Q75</f>
        <v>0.6</v>
      </c>
      <c r="K24" s="86"/>
      <c r="L24" s="86" t="s">
        <v>541</v>
      </c>
      <c r="M24" s="285" t="s">
        <v>584</v>
      </c>
    </row>
    <row r="25" spans="1:13" ht="15.75" x14ac:dyDescent="0.25">
      <c r="A25" s="112">
        <v>17</v>
      </c>
      <c r="B25" s="22" t="str">
        <f>'Seguimiento Marzo 2026'!C76</f>
        <v>Santo Domingo</v>
      </c>
      <c r="C25" s="22" t="str">
        <f>'Seguimiento Marzo 2026'!D76</f>
        <v>Santo Domingo Este</v>
      </c>
      <c r="D25" s="22" t="str">
        <f>'Seguimiento Marzo 2026'!E76</f>
        <v>Bloque Barrio</v>
      </c>
      <c r="E25" s="19" t="str">
        <f>'Seguimiento Marzo 2026'!F76</f>
        <v>* Mendoza</v>
      </c>
      <c r="F25" s="19" t="str">
        <f>'Seguimiento Marzo 2026'!G76</f>
        <v>Mendoza</v>
      </c>
      <c r="G25" s="19" t="str">
        <f>'Seguimiento Marzo 2026'!H76</f>
        <v>Detenido</v>
      </c>
      <c r="H25" s="19">
        <f>'Seguimiento Marzo 2026'!I76</f>
        <v>0</v>
      </c>
      <c r="I25" s="19" t="str">
        <f>'Seguimiento Marzo 2026'!P76</f>
        <v>2DO</v>
      </c>
      <c r="J25" s="16">
        <f>'Seguimiento Marzo 2026'!Q76</f>
        <v>0.06</v>
      </c>
      <c r="K25" s="88"/>
      <c r="L25" s="86" t="s">
        <v>541</v>
      </c>
      <c r="M25" s="284" t="s">
        <v>584</v>
      </c>
    </row>
    <row r="26" spans="1:13" ht="31.5" x14ac:dyDescent="0.25">
      <c r="A26" s="88">
        <v>18</v>
      </c>
      <c r="B26" s="29" t="str">
        <f>'Seguimiento Marzo 2026'!C77</f>
        <v>Santo Domingo</v>
      </c>
      <c r="C26" s="29" t="str">
        <f>'Seguimiento Marzo 2026'!D77</f>
        <v>Santo Domingo Este</v>
      </c>
      <c r="D26" s="29" t="str">
        <f>'Seguimiento Marzo 2026'!E77</f>
        <v>Bloque Barrio</v>
      </c>
      <c r="E26" s="28" t="str">
        <f>'Seguimiento Marzo 2026'!F77</f>
        <v>Los Mina Norte ( Los Mina Sur)</v>
      </c>
      <c r="F26" s="28" t="str">
        <f>'Seguimiento Marzo 2026'!G77</f>
        <v>Los Mina Sur</v>
      </c>
      <c r="G26" s="28" t="str">
        <f>'Seguimiento Marzo 2026'!H77</f>
        <v>Detenido pago cubicación</v>
      </c>
      <c r="H26" s="28">
        <f>'Seguimiento Marzo 2026'!I77</f>
        <v>0</v>
      </c>
      <c r="I26" s="28" t="str">
        <f>'Seguimiento Marzo 2026'!P77</f>
        <v>1ER</v>
      </c>
      <c r="J26" s="30">
        <f>'Seguimiento Marzo 2026'!Q77</f>
        <v>0.83</v>
      </c>
      <c r="K26" s="88"/>
      <c r="L26" s="86" t="s">
        <v>541</v>
      </c>
      <c r="M26" s="284" t="s">
        <v>583</v>
      </c>
    </row>
    <row r="27" spans="1:13" ht="15.75" x14ac:dyDescent="0.25">
      <c r="A27" s="71">
        <v>19</v>
      </c>
      <c r="B27" s="22" t="str">
        <f>'Seguimiento Marzo 2026'!C78</f>
        <v>Santo Domingo</v>
      </c>
      <c r="C27" s="22" t="str">
        <f>'Seguimiento Marzo 2026'!D78</f>
        <v>Santo Domingo Este</v>
      </c>
      <c r="D27" s="22" t="str">
        <f>'Seguimiento Marzo 2026'!E78</f>
        <v>Bloque Barrio</v>
      </c>
      <c r="E27" s="19" t="str">
        <f>'Seguimiento Marzo 2026'!F78</f>
        <v>Los Mina 1</v>
      </c>
      <c r="F27" s="277" t="str">
        <f>'Seguimiento Marzo 2026'!G78</f>
        <v>Los Mina Norte</v>
      </c>
      <c r="G27" s="19" t="str">
        <f>'Seguimiento Marzo 2026'!H78</f>
        <v>Inaugurado</v>
      </c>
      <c r="H27" s="19">
        <f>'Seguimiento Marzo 2026'!I78</f>
        <v>0</v>
      </c>
      <c r="I27" s="19" t="str">
        <f>'Seguimiento Marzo 2026'!P78</f>
        <v>2DO</v>
      </c>
      <c r="J27" s="16">
        <f>'Seguimiento Marzo 2026'!Q78</f>
        <v>1</v>
      </c>
      <c r="K27" s="88"/>
      <c r="L27" s="86" t="s">
        <v>541</v>
      </c>
      <c r="M27" s="285" t="s">
        <v>583</v>
      </c>
    </row>
    <row r="28" spans="1:13" ht="15.75" x14ac:dyDescent="0.25">
      <c r="A28" s="112">
        <v>20</v>
      </c>
      <c r="B28" s="22" t="str">
        <f>'Seguimiento Marzo 2026'!C79</f>
        <v>Santo Domingo</v>
      </c>
      <c r="C28" s="22" t="str">
        <f>'Seguimiento Marzo 2026'!D79</f>
        <v>Santo Domingo Este</v>
      </c>
      <c r="D28" s="22" t="str">
        <f>'Seguimiento Marzo 2026'!E79</f>
        <v>Bloque Barrio</v>
      </c>
      <c r="E28" s="19" t="str">
        <f>'Seguimiento Marzo 2026'!F79</f>
        <v>Los Mina 2</v>
      </c>
      <c r="F28" s="19" t="str">
        <f>'Seguimiento Marzo 2026'!G79</f>
        <v>Los Mina Sur</v>
      </c>
      <c r="G28" s="19" t="str">
        <f>'Seguimiento Marzo 2026'!H79</f>
        <v>Detenido por planos</v>
      </c>
      <c r="H28" s="19">
        <f>'Seguimiento Marzo 2026'!I79</f>
        <v>0</v>
      </c>
      <c r="I28" s="19" t="str">
        <f>'Seguimiento Marzo 2026'!P79</f>
        <v>2DO</v>
      </c>
      <c r="J28" s="16">
        <f>'Seguimiento Marzo 2026'!Q79</f>
        <v>0</v>
      </c>
      <c r="K28" s="88"/>
      <c r="L28" s="86" t="s">
        <v>541</v>
      </c>
      <c r="M28" s="285" t="s">
        <v>583</v>
      </c>
    </row>
    <row r="29" spans="1:13" ht="31.5" x14ac:dyDescent="0.25">
      <c r="A29" s="88">
        <v>21</v>
      </c>
      <c r="B29" s="22" t="str">
        <f>'Seguimiento Marzo 2026'!C80</f>
        <v>Santo Domingo</v>
      </c>
      <c r="C29" s="22" t="str">
        <f>'Seguimiento Marzo 2026'!D80</f>
        <v>Santo Domingo Este</v>
      </c>
      <c r="D29" s="22" t="str">
        <f>'Seguimiento Marzo 2026'!E80</f>
        <v>Bloque Barrio</v>
      </c>
      <c r="E29" s="19" t="str">
        <f>'Seguimiento Marzo 2026'!F80</f>
        <v>Los Tres Brazos</v>
      </c>
      <c r="F29" s="19" t="str">
        <f>'Seguimiento Marzo 2026'!G80</f>
        <v>Calle Salmo próximo al Matadero</v>
      </c>
      <c r="G29" s="19" t="str">
        <f>'Seguimiento Marzo 2026'!H80</f>
        <v>Inaugurado</v>
      </c>
      <c r="H29" s="19">
        <f>'Seguimiento Marzo 2026'!I80</f>
        <v>0</v>
      </c>
      <c r="I29" s="19" t="str">
        <f>'Seguimiento Marzo 2026'!P80</f>
        <v>1ER</v>
      </c>
      <c r="J29" s="16">
        <f>'Seguimiento Marzo 2026'!Q80</f>
        <v>1</v>
      </c>
      <c r="K29" s="88"/>
      <c r="L29" s="86" t="s">
        <v>541</v>
      </c>
      <c r="M29" s="285" t="s">
        <v>583</v>
      </c>
    </row>
    <row r="30" spans="1:13" ht="31.5" x14ac:dyDescent="0.25">
      <c r="A30" s="71">
        <v>22</v>
      </c>
      <c r="B30" s="96" t="str">
        <f>'Seguimiento Marzo 2026'!C81</f>
        <v>Santo Domingo</v>
      </c>
      <c r="C30" s="96" t="str">
        <f>'Seguimiento Marzo 2026'!D81</f>
        <v>Santo Domingo Este</v>
      </c>
      <c r="D30" s="96" t="str">
        <f>'Seguimiento Marzo 2026'!E81</f>
        <v>Bloque Barrio</v>
      </c>
      <c r="E30" s="97" t="str">
        <f>'Seguimiento Marzo 2026'!F81</f>
        <v>Los Tres Brazos 1</v>
      </c>
      <c r="F30" s="97" t="str">
        <f>'Seguimiento Marzo 2026'!G81</f>
        <v>Barrio Santo Tomás de Aquino</v>
      </c>
      <c r="G30" s="97" t="str">
        <f>'Seguimiento Marzo 2026'!H81</f>
        <v>Sin Iniciar</v>
      </c>
      <c r="H30" s="97" t="str">
        <f>'Seguimiento Marzo 2026'!I81</f>
        <v xml:space="preserve">Sin Propuesta </v>
      </c>
      <c r="I30" s="97" t="str">
        <f>'Seguimiento Marzo 2026'!P81</f>
        <v>2DO</v>
      </c>
      <c r="J30" s="99">
        <f>'Seguimiento Marzo 2026'!Q81</f>
        <v>0</v>
      </c>
      <c r="K30" s="92"/>
      <c r="L30" s="86" t="s">
        <v>541</v>
      </c>
      <c r="M30" s="285" t="s">
        <v>583</v>
      </c>
    </row>
    <row r="31" spans="1:13" ht="27" customHeight="1" x14ac:dyDescent="0.25">
      <c r="A31" s="112">
        <v>23</v>
      </c>
      <c r="B31" s="22" t="str">
        <f>'Seguimiento Marzo 2026'!C82</f>
        <v>Santo Domingo</v>
      </c>
      <c r="C31" s="22" t="str">
        <f>'Seguimiento Marzo 2026'!D82</f>
        <v>Santo Domingo Este</v>
      </c>
      <c r="D31" s="22" t="str">
        <f>'Seguimiento Marzo 2026'!E82</f>
        <v>Bloque Barrio</v>
      </c>
      <c r="E31" s="19" t="str">
        <f>'Seguimiento Marzo 2026'!F82</f>
        <v>Los Tres Brazos 2</v>
      </c>
      <c r="F31" s="19" t="str">
        <f>'Seguimiento Marzo 2026'!G82</f>
        <v>Barrio Jardines Del Ozama</v>
      </c>
      <c r="G31" s="19" t="str">
        <f>'Seguimiento Marzo 2026'!H82</f>
        <v>Sin Iniciar</v>
      </c>
      <c r="H31" s="19" t="str">
        <f>'Seguimiento Marzo 2026'!I82</f>
        <v xml:space="preserve">Sin Propuesta </v>
      </c>
      <c r="I31" s="19" t="str">
        <f>'Seguimiento Marzo 2026'!P82</f>
        <v>2DO</v>
      </c>
      <c r="J31" s="16">
        <f>'Seguimiento Marzo 2026'!Q82</f>
        <v>0</v>
      </c>
      <c r="K31" s="87"/>
      <c r="L31" s="86" t="s">
        <v>541</v>
      </c>
      <c r="M31" s="285" t="s">
        <v>583</v>
      </c>
    </row>
    <row r="32" spans="1:13" ht="63" x14ac:dyDescent="0.25">
      <c r="A32" s="88">
        <v>24</v>
      </c>
      <c r="B32" s="29" t="str">
        <f>'Seguimiento Marzo 2026'!C83</f>
        <v>Santo Domingo</v>
      </c>
      <c r="C32" s="29" t="str">
        <f>'Seguimiento Marzo 2026'!D83</f>
        <v>Santo Domingo Este</v>
      </c>
      <c r="D32" s="29" t="str">
        <f>'Seguimiento Marzo 2026'!E83</f>
        <v>Bloque Barrio</v>
      </c>
      <c r="E32" s="29" t="str">
        <f>'Seguimiento Marzo 2026'!F83</f>
        <v>Brisas del Este, SDE (Trasladada desde Herrera - La Altagracia 1)</v>
      </c>
      <c r="F32" s="29" t="str">
        <f>'Seguimiento Marzo 2026'!G83</f>
        <v xml:space="preserve">Brisas del Este, SDE </v>
      </c>
      <c r="G32" s="29" t="str">
        <f>'Seguimiento Marzo 2026'!H83</f>
        <v>Detenido pago terreno</v>
      </c>
      <c r="H32" s="22">
        <f>'Seguimiento Marzo 2026'!I83</f>
        <v>0</v>
      </c>
      <c r="I32" s="29" t="str">
        <f>'Seguimiento Marzo 2026'!P83</f>
        <v>2DO</v>
      </c>
      <c r="J32" s="30">
        <f>'Seguimiento Marzo 2026'!Q83</f>
        <v>0</v>
      </c>
      <c r="K32" s="87"/>
      <c r="L32" s="86" t="s">
        <v>541</v>
      </c>
      <c r="M32" s="285" t="s">
        <v>582</v>
      </c>
    </row>
    <row r="33" spans="1:13" ht="47.25" x14ac:dyDescent="0.25">
      <c r="A33" s="71">
        <v>25</v>
      </c>
      <c r="B33" s="22" t="str">
        <f>'Seguimiento Marzo 2026'!C84</f>
        <v>Santo Domingo</v>
      </c>
      <c r="C33" s="22" t="str">
        <f>'Seguimiento Marzo 2026'!D84</f>
        <v xml:space="preserve">Santo Domingo Este </v>
      </c>
      <c r="D33" s="22" t="str">
        <f>'Seguimiento Marzo 2026'!E84</f>
        <v>Bloque Barrio</v>
      </c>
      <c r="E33" s="22" t="str">
        <f>'Seguimiento Marzo 2026'!F84</f>
        <v>Base Aérea San Isidro (Trasladada desde Urb. Primaveral)</v>
      </c>
      <c r="F33" s="275" t="str">
        <f>'Seguimiento Marzo 2026'!G84</f>
        <v>Base Aérea San Isidro</v>
      </c>
      <c r="G33" s="22" t="str">
        <f>'Seguimiento Marzo 2026'!H84</f>
        <v>Detenido</v>
      </c>
      <c r="H33" s="22">
        <f>'Seguimiento Marzo 2026'!I84</f>
        <v>0</v>
      </c>
      <c r="I33" s="22" t="str">
        <f>'Seguimiento Marzo 2026'!P84</f>
        <v>2DO</v>
      </c>
      <c r="J33" s="16">
        <f>'Seguimiento Marzo 2026'!Q84</f>
        <v>0</v>
      </c>
      <c r="K33" s="87"/>
      <c r="L33" s="86" t="s">
        <v>541</v>
      </c>
      <c r="M33" s="285" t="s">
        <v>582</v>
      </c>
    </row>
    <row r="34" spans="1:13" ht="15.75" x14ac:dyDescent="0.25">
      <c r="A34" s="112">
        <v>26</v>
      </c>
      <c r="B34" s="22" t="str">
        <f>'Seguimiento Marzo 2026'!C85</f>
        <v>Santo Domingo</v>
      </c>
      <c r="C34" s="22" t="str">
        <f>'Seguimiento Marzo 2026'!D85</f>
        <v>Santo Domingo Este</v>
      </c>
      <c r="D34" s="22" t="str">
        <f>'Seguimiento Marzo 2026'!E85</f>
        <v>Bloque Barrio</v>
      </c>
      <c r="E34" s="19" t="str">
        <f>'Seguimiento Marzo 2026'!F85</f>
        <v>El Almirante</v>
      </c>
      <c r="F34" s="277" t="str">
        <f>'Seguimiento Marzo 2026'!G85</f>
        <v>Calle La Pista, Zona 2</v>
      </c>
      <c r="G34" s="19" t="str">
        <f>'Seguimiento Marzo 2026'!H85</f>
        <v>Inaugurado</v>
      </c>
      <c r="H34" s="19">
        <f>'Seguimiento Marzo 2026'!I85</f>
        <v>0</v>
      </c>
      <c r="I34" s="19" t="str">
        <f>'Seguimiento Marzo 2026'!P85</f>
        <v>1ER</v>
      </c>
      <c r="J34" s="16">
        <f>'Seguimiento Marzo 2026'!Q85</f>
        <v>1</v>
      </c>
      <c r="K34" s="87"/>
      <c r="L34" s="86" t="s">
        <v>541</v>
      </c>
      <c r="M34" s="285" t="s">
        <v>582</v>
      </c>
    </row>
    <row r="35" spans="1:13" ht="15.75" x14ac:dyDescent="0.25">
      <c r="A35" s="88">
        <v>27</v>
      </c>
      <c r="B35" s="22" t="str">
        <f>'Seguimiento Marzo 2026'!C86</f>
        <v>Santo Domingo</v>
      </c>
      <c r="C35" s="22" t="str">
        <f>'Seguimiento Marzo 2026'!D86</f>
        <v>Santo Domingo Este</v>
      </c>
      <c r="D35" s="22" t="str">
        <f>'Seguimiento Marzo 2026'!E86</f>
        <v>Bloque Barrio</v>
      </c>
      <c r="E35" s="22" t="str">
        <f>'Seguimiento Marzo 2026'!F86</f>
        <v>El Almirante 1</v>
      </c>
      <c r="F35" s="277" t="str">
        <f>'Seguimiento Marzo 2026'!G86</f>
        <v>Barrio Villa Esfuerzo</v>
      </c>
      <c r="G35" s="22" t="str">
        <f>'Seguimiento Marzo 2026'!H86</f>
        <v>Detenido</v>
      </c>
      <c r="H35" s="22">
        <f>'Seguimiento Marzo 2026'!I86</f>
        <v>0</v>
      </c>
      <c r="I35" s="22" t="str">
        <f>'Seguimiento Marzo 2026'!P86</f>
        <v>2DO</v>
      </c>
      <c r="J35" s="16">
        <f>'Seguimiento Marzo 2026'!Q86</f>
        <v>0.71</v>
      </c>
      <c r="K35" s="87"/>
      <c r="L35" s="86" t="s">
        <v>541</v>
      </c>
      <c r="M35" s="285" t="s">
        <v>582</v>
      </c>
    </row>
    <row r="36" spans="1:13" ht="47.25" x14ac:dyDescent="0.25">
      <c r="A36" s="71">
        <v>28</v>
      </c>
      <c r="B36" s="22" t="str">
        <f>'Seguimiento Marzo 2026'!C87</f>
        <v>Santo Domingo</v>
      </c>
      <c r="C36" s="22" t="str">
        <f>'Seguimiento Marzo 2026'!D87</f>
        <v>Santo Domingo Este</v>
      </c>
      <c r="D36" s="22" t="str">
        <f>'Seguimiento Marzo 2026'!E87</f>
        <v>Bloque Barrio</v>
      </c>
      <c r="E36" s="22" t="str">
        <f>'Seguimiento Marzo 2026'!F87</f>
        <v>Villa Liberación (Trasladada desde Almirante 2)</v>
      </c>
      <c r="F36" s="275" t="str">
        <f>'Seguimiento Marzo 2026'!G87</f>
        <v xml:space="preserve"> Villa Liberación</v>
      </c>
      <c r="G36" s="22" t="str">
        <f>'Seguimiento Marzo 2026'!H87</f>
        <v>Detenido pago cubicación</v>
      </c>
      <c r="H36" s="22">
        <f>'Seguimiento Marzo 2026'!I87</f>
        <v>0</v>
      </c>
      <c r="I36" s="22" t="str">
        <f>'Seguimiento Marzo 2026'!P87</f>
        <v>2DO</v>
      </c>
      <c r="J36" s="16">
        <f>'Seguimiento Marzo 2026'!Q87</f>
        <v>0.27</v>
      </c>
      <c r="K36" s="87"/>
      <c r="L36" s="86" t="s">
        <v>541</v>
      </c>
      <c r="M36" s="285" t="s">
        <v>582</v>
      </c>
    </row>
    <row r="37" spans="1:13" ht="15.75" x14ac:dyDescent="0.25">
      <c r="A37" s="112">
        <v>29</v>
      </c>
      <c r="B37" s="22" t="str">
        <f>'Seguimiento Marzo 2026'!C88</f>
        <v>Santo Domingo</v>
      </c>
      <c r="C37" s="22" t="str">
        <f>'Seguimiento Marzo 2026'!D88</f>
        <v>Santo Domingo Este</v>
      </c>
      <c r="D37" s="22" t="str">
        <f>'Seguimiento Marzo 2026'!E88</f>
        <v>Bloque Barrio</v>
      </c>
      <c r="E37" s="22" t="str">
        <f>'Seguimiento Marzo 2026'!F88</f>
        <v>El Almirante 3</v>
      </c>
      <c r="F37" s="22" t="str">
        <f>'Seguimiento Marzo 2026'!G88</f>
        <v>Barrio La Toronja</v>
      </c>
      <c r="G37" s="139" t="str">
        <f>'Seguimiento Marzo 2026'!H88</f>
        <v>Inaugurado</v>
      </c>
      <c r="H37" s="22">
        <f>'Seguimiento Marzo 2026'!I88</f>
        <v>0</v>
      </c>
      <c r="I37" s="22" t="str">
        <f>'Seguimiento Marzo 2026'!P88</f>
        <v>2DO</v>
      </c>
      <c r="J37" s="16">
        <f>'Seguimiento Marzo 2026'!Q88</f>
        <v>1</v>
      </c>
      <c r="K37" s="87"/>
      <c r="L37" s="86" t="s">
        <v>541</v>
      </c>
      <c r="M37" s="285" t="s">
        <v>582</v>
      </c>
    </row>
    <row r="38" spans="1:13" ht="31.5" x14ac:dyDescent="0.25">
      <c r="A38" s="88">
        <v>30</v>
      </c>
      <c r="B38" s="22" t="str">
        <f>'Seguimiento Marzo 2026'!C89</f>
        <v>Santo Domingo</v>
      </c>
      <c r="C38" s="22" t="str">
        <f>'Seguimiento Marzo 2026'!D89</f>
        <v>Santo Domingo Este</v>
      </c>
      <c r="D38" s="22" t="str">
        <f>'Seguimiento Marzo 2026'!E89</f>
        <v>Bloque Barrio</v>
      </c>
      <c r="E38" s="22" t="str">
        <f>'Seguimiento Marzo 2026'!F89</f>
        <v>Villa Liberación / El Tamarindo</v>
      </c>
      <c r="F38" s="22" t="str">
        <f>'Seguimiento Marzo 2026'!G89</f>
        <v>Villa Liberación/El Tamarindo</v>
      </c>
      <c r="G38" s="139" t="str">
        <f>'Seguimiento Marzo 2026'!H89</f>
        <v>En Construcción</v>
      </c>
      <c r="H38" s="22">
        <f>'Seguimiento Marzo 2026'!I89</f>
        <v>0</v>
      </c>
      <c r="I38" s="22" t="str">
        <f>'Seguimiento Marzo 2026'!P89</f>
        <v>2DO</v>
      </c>
      <c r="J38" s="16">
        <f>'Seguimiento Marzo 2026'!Q89</f>
        <v>0.65</v>
      </c>
      <c r="K38" s="87"/>
      <c r="L38" s="86" t="s">
        <v>541</v>
      </c>
      <c r="M38" s="285" t="s">
        <v>582</v>
      </c>
    </row>
    <row r="39" spans="1:13" ht="31.5" x14ac:dyDescent="0.25">
      <c r="A39" s="71">
        <v>31</v>
      </c>
      <c r="B39" s="22" t="str">
        <f>'Seguimiento Marzo 2026'!C90</f>
        <v>Santo Domingo</v>
      </c>
      <c r="C39" s="22" t="str">
        <f>'Seguimiento Marzo 2026'!D90</f>
        <v>Santo Domingo Este</v>
      </c>
      <c r="D39" s="22" t="str">
        <f>'Seguimiento Marzo 2026'!E90</f>
        <v>Bloque Barrio</v>
      </c>
      <c r="E39" s="22" t="str">
        <f>'Seguimiento Marzo 2026'!F90</f>
        <v>* Lucerna (Reubicada desde Cancino Adentro)</v>
      </c>
      <c r="F39" s="22" t="str">
        <f>'Seguimiento Marzo 2026'!G90</f>
        <v>Lucerna, Detrás de Plaza Lama</v>
      </c>
      <c r="G39" s="22" t="str">
        <f>'Seguimiento Marzo 2026'!H90</f>
        <v>Inaugurado</v>
      </c>
      <c r="H39" s="22">
        <f>'Seguimiento Marzo 2026'!I90</f>
        <v>0</v>
      </c>
      <c r="I39" s="22" t="str">
        <f>'Seguimiento Marzo 2026'!P90</f>
        <v>2DO</v>
      </c>
      <c r="J39" s="16">
        <f>'Seguimiento Marzo 2026'!Q90</f>
        <v>1</v>
      </c>
      <c r="K39" s="87"/>
      <c r="L39" s="86" t="s">
        <v>541</v>
      </c>
      <c r="M39" s="285" t="s">
        <v>583</v>
      </c>
    </row>
    <row r="40" spans="1:13" ht="47.25" x14ac:dyDescent="0.25">
      <c r="A40" s="112">
        <v>32</v>
      </c>
      <c r="B40" s="22" t="str">
        <f>'Seguimiento Marzo 2026'!C91</f>
        <v>Santo Domingo</v>
      </c>
      <c r="C40" s="22" t="str">
        <f>'Seguimiento Marzo 2026'!D91</f>
        <v>Santo Domingo Este</v>
      </c>
      <c r="D40" s="22" t="str">
        <f>'Seguimiento Marzo 2026'!E91</f>
        <v>Bloque Barrio</v>
      </c>
      <c r="E40" s="19" t="str">
        <f>'Seguimiento Marzo 2026'!F91</f>
        <v>Cancino Adentro, SDE (Trasladada desde Maria Auxiliadora)</v>
      </c>
      <c r="F40" s="19" t="str">
        <f>'Seguimiento Marzo 2026'!G91</f>
        <v xml:space="preserve">Cancino Adentro, SDE </v>
      </c>
      <c r="G40" s="19" t="str">
        <f>'Seguimiento Marzo 2026'!H91</f>
        <v>Detenido por planos</v>
      </c>
      <c r="H40" s="19">
        <f>'Seguimiento Marzo 2026'!I91</f>
        <v>0</v>
      </c>
      <c r="I40" s="19" t="str">
        <f>'Seguimiento Marzo 2026'!P91</f>
        <v>2DO</v>
      </c>
      <c r="J40" s="16">
        <f>'Seguimiento Marzo 2026'!Q91</f>
        <v>0.03</v>
      </c>
      <c r="K40" s="87"/>
      <c r="L40" s="86" t="s">
        <v>541</v>
      </c>
      <c r="M40" s="285" t="s">
        <v>582</v>
      </c>
    </row>
    <row r="41" spans="1:13" ht="47.25" x14ac:dyDescent="0.25">
      <c r="A41" s="88">
        <v>33</v>
      </c>
      <c r="B41" s="22" t="str">
        <f>'Seguimiento Marzo 2026'!C92</f>
        <v>Santo Domingo</v>
      </c>
      <c r="C41" s="22" t="str">
        <f>'Seguimiento Marzo 2026'!D92</f>
        <v>Santo Domingo Este</v>
      </c>
      <c r="D41" s="22" t="str">
        <f>'Seguimiento Marzo 2026'!E92</f>
        <v>Santo Domingo Este</v>
      </c>
      <c r="E41" s="22" t="str">
        <f>'Seguimiento Marzo 2026'!F92</f>
        <v>San Vicente (Trasladada desde La Altagracia 2/Sto Dgo</v>
      </c>
      <c r="F41" s="22" t="str">
        <f>'Seguimiento Marzo 2026'!G92</f>
        <v>San Vicente de Paul 1 (Megacentro)</v>
      </c>
      <c r="G41" s="22" t="str">
        <f>'Seguimiento Marzo 2026'!H92</f>
        <v>Inaugurado</v>
      </c>
      <c r="H41" s="22">
        <f>'Seguimiento Marzo 2026'!I92</f>
        <v>0</v>
      </c>
      <c r="I41" s="22" t="str">
        <f>'Seguimiento Marzo 2026'!P92</f>
        <v>2DO</v>
      </c>
      <c r="J41" s="16">
        <f>'Seguimiento Marzo 2026'!Q92</f>
        <v>1</v>
      </c>
      <c r="K41" s="87"/>
      <c r="L41" s="86" t="s">
        <v>541</v>
      </c>
      <c r="M41" s="285" t="s">
        <v>583</v>
      </c>
    </row>
    <row r="42" spans="1:13" ht="47.25" x14ac:dyDescent="0.25">
      <c r="A42" s="71">
        <v>34</v>
      </c>
      <c r="B42" s="96" t="str">
        <f>'Seguimiento Marzo 2026'!C93</f>
        <v>Santo Domingo</v>
      </c>
      <c r="C42" s="96" t="str">
        <f>'Seguimiento Marzo 2026'!D93</f>
        <v>Santo Domingo Este</v>
      </c>
      <c r="D42" s="96" t="str">
        <f>'Seguimiento Marzo 2026'!E93</f>
        <v>Bloque Barrio</v>
      </c>
      <c r="E42" s="96" t="str">
        <f>'Seguimiento Marzo 2026'!F93</f>
        <v>San Vicente de Paul 2 (Trasladada desde Los Km. Carretera Sánchez)</v>
      </c>
      <c r="F42" s="96" t="str">
        <f>'Seguimiento Marzo 2026'!G93</f>
        <v>San Vicente de Paul 2 (Megacentro)</v>
      </c>
      <c r="G42" s="96" t="str">
        <f>'Seguimiento Marzo 2026'!H93</f>
        <v>Inaugurado</v>
      </c>
      <c r="H42" s="96">
        <f>'Seguimiento Marzo 2026'!I93</f>
        <v>0</v>
      </c>
      <c r="I42" s="96" t="str">
        <f>'Seguimiento Marzo 2026'!P93</f>
        <v>2DO</v>
      </c>
      <c r="J42" s="99">
        <f>'Seguimiento Marzo 2026'!Q93</f>
        <v>1</v>
      </c>
      <c r="K42" s="87"/>
      <c r="L42" s="86" t="s">
        <v>541</v>
      </c>
      <c r="M42" s="285" t="s">
        <v>583</v>
      </c>
    </row>
    <row r="43" spans="1:13" ht="47.25" x14ac:dyDescent="0.25">
      <c r="A43" s="112">
        <v>35</v>
      </c>
      <c r="B43" s="22" t="str">
        <f>'Seguimiento Marzo 2026'!C94</f>
        <v>Santo Domingo</v>
      </c>
      <c r="C43" s="22" t="str">
        <f>'Seguimiento Marzo 2026'!D94</f>
        <v>Santo Domingo Este</v>
      </c>
      <c r="D43" s="22" t="str">
        <f>'Seguimiento Marzo 2026'!E94</f>
        <v>Bloque Barrio</v>
      </c>
      <c r="E43" s="19" t="str">
        <f>'Seguimiento Marzo 2026'!F94</f>
        <v>San Luis (trasladada desde Zona Universitaria)</v>
      </c>
      <c r="F43" s="19" t="str">
        <f>'Seguimiento Marzo 2026'!G94</f>
        <v>San Luis</v>
      </c>
      <c r="G43" s="19" t="str">
        <f>'Seguimiento Marzo 2026'!H94</f>
        <v>Sin Iniciar</v>
      </c>
      <c r="H43" s="19" t="str">
        <f>'Seguimiento Marzo 2026'!I94</f>
        <v xml:space="preserve">Con Propuesta de Donación </v>
      </c>
      <c r="I43" s="19" t="str">
        <f>'Seguimiento Marzo 2026'!P94</f>
        <v>2DO</v>
      </c>
      <c r="J43" s="16">
        <f>'Seguimiento Marzo 2026'!Q94</f>
        <v>0</v>
      </c>
      <c r="K43" s="87"/>
      <c r="L43" s="86" t="s">
        <v>541</v>
      </c>
      <c r="M43" s="285" t="s">
        <v>582</v>
      </c>
    </row>
    <row r="44" spans="1:13" ht="47.25" x14ac:dyDescent="0.25">
      <c r="A44" s="88">
        <v>36</v>
      </c>
      <c r="B44" s="29" t="str">
        <f>'Seguimiento Marzo 2026'!C95</f>
        <v>Santo Domingo</v>
      </c>
      <c r="C44" s="29" t="str">
        <f>'Seguimiento Marzo 2026'!D95</f>
        <v>Santo Domingo Este</v>
      </c>
      <c r="D44" s="29" t="str">
        <f>'Seguimiento Marzo 2026'!E95</f>
        <v>Bloque Barrio</v>
      </c>
      <c r="E44" s="29" t="str">
        <f>'Seguimiento Marzo 2026'!F95</f>
        <v>Villa Jerusalem (Trasladada desde Herrera- El Café)</v>
      </c>
      <c r="F44" s="29" t="str">
        <f>'Seguimiento Marzo 2026'!G95</f>
        <v xml:space="preserve">Villa Jerusalem </v>
      </c>
      <c r="G44" s="29" t="str">
        <f>'Seguimiento Marzo 2026'!H95</f>
        <v>Sin Iniciar</v>
      </c>
      <c r="H44" s="29" t="str">
        <f>'Seguimiento Marzo 2026'!I95</f>
        <v xml:space="preserve">Con Propuesta </v>
      </c>
      <c r="I44" s="29" t="str">
        <f>'Seguimiento Marzo 2026'!P95</f>
        <v>2DO</v>
      </c>
      <c r="J44" s="30">
        <f>'Seguimiento Marzo 2026'!Q95</f>
        <v>0</v>
      </c>
      <c r="K44" s="87"/>
      <c r="L44" s="86" t="s">
        <v>541</v>
      </c>
      <c r="M44" s="285" t="s">
        <v>582</v>
      </c>
    </row>
    <row r="45" spans="1:13" ht="47.25" x14ac:dyDescent="0.25">
      <c r="A45" s="71">
        <v>37</v>
      </c>
      <c r="B45" s="22" t="str">
        <f>'Seguimiento Marzo 2026'!C96</f>
        <v>Santo Domingo</v>
      </c>
      <c r="C45" s="22" t="str">
        <f>'Seguimiento Marzo 2026'!D96</f>
        <v>Santo Domingo Este</v>
      </c>
      <c r="D45" s="22" t="str">
        <f>'Seguimiento Marzo 2026'!E96</f>
        <v>Bloque Barrio</v>
      </c>
      <c r="E45" s="22" t="str">
        <f>'Seguimiento Marzo 2026'!F96</f>
        <v>Zona Franca San Isidro (Trasladada desde Ens. La Fe)</v>
      </c>
      <c r="F45" s="22" t="str">
        <f>'Seguimiento Marzo 2026'!G96</f>
        <v xml:space="preserve">Zona Franca San Isidro </v>
      </c>
      <c r="G45" s="22" t="str">
        <f>'Seguimiento Marzo 2026'!H96</f>
        <v>Sin Iniciar</v>
      </c>
      <c r="H45" s="22" t="str">
        <f>'Seguimiento Marzo 2026'!I96</f>
        <v xml:space="preserve">Sin Propuesta </v>
      </c>
      <c r="I45" s="22" t="str">
        <f>'Seguimiento Marzo 2026'!P96</f>
        <v>2DO</v>
      </c>
      <c r="J45" s="16">
        <f>'Seguimiento Marzo 2026'!Q96</f>
        <v>0</v>
      </c>
      <c r="K45" s="87"/>
      <c r="L45" s="88" t="s">
        <v>541</v>
      </c>
      <c r="M45" s="285" t="s">
        <v>582</v>
      </c>
    </row>
    <row r="46" spans="1:13" ht="47.25" x14ac:dyDescent="0.25">
      <c r="A46" s="112">
        <v>38</v>
      </c>
      <c r="B46" s="23" t="str">
        <f>'Seguimiento Marzo 2026'!C97</f>
        <v>Santo Domingo</v>
      </c>
      <c r="C46" s="23" t="str">
        <f>'Seguimiento Marzo 2026'!D97</f>
        <v>Boca Chica</v>
      </c>
      <c r="D46" s="23" t="str">
        <f>'Seguimiento Marzo 2026'!E97</f>
        <v>Bloque Barrio</v>
      </c>
      <c r="E46" s="23" t="str">
        <f>'Seguimiento Marzo 2026'!F97</f>
        <v>Zona Franca DW World Caudedo (Trasladada desde Ens. Quisqueya)</v>
      </c>
      <c r="F46" s="23" t="str">
        <f>'Seguimiento Marzo 2026'!G97</f>
        <v>Zona Franca DW World Caudedo</v>
      </c>
      <c r="G46" s="23" t="str">
        <f>'Seguimiento Marzo 2026'!H97</f>
        <v>Sin Iniciar</v>
      </c>
      <c r="H46" s="23" t="str">
        <f>'Seguimiento Marzo 2026'!I97</f>
        <v xml:space="preserve">Sin Propuesta </v>
      </c>
      <c r="I46" s="23" t="str">
        <f>'Seguimiento Marzo 2026'!P97</f>
        <v>2DO</v>
      </c>
      <c r="J46" s="25">
        <f>'Seguimiento Marzo 2026'!Q97</f>
        <v>0</v>
      </c>
      <c r="K46" s="89"/>
      <c r="L46" s="90" t="s">
        <v>539</v>
      </c>
      <c r="M46" s="284"/>
    </row>
    <row r="47" spans="1:13" ht="47.25" x14ac:dyDescent="0.25">
      <c r="A47" s="88">
        <v>39</v>
      </c>
      <c r="B47" s="106" t="str">
        <f>'Seguimiento Marzo 2026'!C98</f>
        <v>Santo Domingo</v>
      </c>
      <c r="C47" s="106" t="str">
        <f>'Seguimiento Marzo 2026'!D98</f>
        <v>Santo Domingo Este</v>
      </c>
      <c r="D47" s="106" t="str">
        <f>'Seguimiento Marzo 2026'!E98</f>
        <v>Bloque Barrio</v>
      </c>
      <c r="E47" s="106" t="str">
        <f>'Seguimiento Marzo 2026'!F98</f>
        <v>Los Frailes 1 o 2 (Trasladada desde Ensanche Luperón)</v>
      </c>
      <c r="F47" s="276" t="str">
        <f>'Seguimiento Marzo 2026'!G98</f>
        <v xml:space="preserve">Los Frailes 1 o 2 </v>
      </c>
      <c r="G47" s="110" t="str">
        <f>'Seguimiento Marzo 2026'!H98</f>
        <v>Sin Iniciar</v>
      </c>
      <c r="H47" s="106" t="str">
        <f>'Seguimiento Marzo 2026'!I98</f>
        <v xml:space="preserve">Con Propuesta </v>
      </c>
      <c r="I47" s="106" t="str">
        <f>'Seguimiento Marzo 2026'!P98</f>
        <v>2DO</v>
      </c>
      <c r="J47" s="107">
        <f>'Seguimiento Marzo 2026'!Q98</f>
        <v>0</v>
      </c>
      <c r="K47" s="86"/>
      <c r="L47" s="88" t="s">
        <v>541</v>
      </c>
      <c r="M47" s="285" t="s">
        <v>582</v>
      </c>
    </row>
    <row r="48" spans="1:13" ht="47.25" x14ac:dyDescent="0.25">
      <c r="A48" s="71">
        <v>40</v>
      </c>
      <c r="B48" s="20" t="str">
        <f>'Seguimiento Marzo 2026'!C99</f>
        <v>Santo Domingo</v>
      </c>
      <c r="C48" s="20" t="str">
        <f>'Seguimiento Marzo 2026'!D99</f>
        <v>Santo Domingo Este</v>
      </c>
      <c r="D48" s="20" t="str">
        <f>'Seguimiento Marzo 2026'!E99</f>
        <v>Bloque Barrio</v>
      </c>
      <c r="E48" s="20" t="str">
        <f>'Seguimiento Marzo 2026'!F99</f>
        <v>Aguas Locas -Nuevo Jerusalem (Trasladada desde Capotillo 1)</v>
      </c>
      <c r="F48" s="20" t="str">
        <f>'Seguimiento Marzo 2026'!G99</f>
        <v xml:space="preserve">Aguas Locas -Nuevo Jerusalem </v>
      </c>
      <c r="G48" s="93" t="str">
        <f>'Seguimiento Marzo 2026'!H99</f>
        <v>Sin Iniciar</v>
      </c>
      <c r="H48" s="93" t="str">
        <f>'Seguimiento Marzo 2026'!I99</f>
        <v xml:space="preserve">Con Propuesta de Donación </v>
      </c>
      <c r="I48" s="20" t="str">
        <f>'Seguimiento Marzo 2026'!P99</f>
        <v>1ER</v>
      </c>
      <c r="J48" s="80">
        <f>'Seguimiento Marzo 2026'!Q99</f>
        <v>0</v>
      </c>
      <c r="K48" s="87"/>
      <c r="L48" s="88" t="s">
        <v>543</v>
      </c>
      <c r="M48" s="285" t="s">
        <v>582</v>
      </c>
    </row>
    <row r="49" spans="1:13" ht="31.5" x14ac:dyDescent="0.25">
      <c r="A49" s="112">
        <v>41</v>
      </c>
      <c r="B49" s="22" t="str">
        <f>'Seguimiento Marzo 2026'!C100</f>
        <v>Santo Domingo</v>
      </c>
      <c r="C49" s="22" t="str">
        <f>'Seguimiento Marzo 2026'!D100</f>
        <v>San Antonio de Guerra</v>
      </c>
      <c r="D49" s="22" t="str">
        <f>'Seguimiento Marzo 2026'!E100</f>
        <v>Municipio Completo</v>
      </c>
      <c r="E49" s="22" t="str">
        <f>'Seguimiento Marzo 2026'!F100</f>
        <v>Municipio de Guerra</v>
      </c>
      <c r="F49" s="22" t="str">
        <f>'Seguimiento Marzo 2026'!G100</f>
        <v>Centro Zona Urbana</v>
      </c>
      <c r="G49" s="31" t="str">
        <f>'Seguimiento Marzo 2026'!H100</f>
        <v>En Construcción</v>
      </c>
      <c r="H49" s="31">
        <f>'Seguimiento Marzo 2026'!I100</f>
        <v>0</v>
      </c>
      <c r="I49" s="22" t="str">
        <f>'Seguimiento Marzo 2026'!P100</f>
        <v>2DO</v>
      </c>
      <c r="J49" s="16">
        <f>'Seguimiento Marzo 2026'!Q100</f>
        <v>0.04</v>
      </c>
      <c r="K49" s="87"/>
      <c r="L49" s="88" t="s">
        <v>542</v>
      </c>
      <c r="M49" s="284"/>
    </row>
    <row r="50" spans="1:13" ht="47.25" x14ac:dyDescent="0.25">
      <c r="A50" s="88">
        <v>42</v>
      </c>
      <c r="B50" s="29" t="str">
        <f>'Seguimiento Marzo 2026'!C101</f>
        <v>Santo Domingo</v>
      </c>
      <c r="C50" s="29" t="str">
        <f>'Seguimiento Marzo 2026'!D101</f>
        <v>Los Alcarrizos</v>
      </c>
      <c r="D50" s="29" t="str">
        <f>'Seguimiento Marzo 2026'!E101</f>
        <v>Municipio Completo</v>
      </c>
      <c r="E50" s="29" t="str">
        <f>'Seguimiento Marzo 2026'!F101</f>
        <v>La Fe (Trasladada de Los Alcarrizos Zona Franca)</v>
      </c>
      <c r="F50" s="29" t="str">
        <f>'Seguimiento Marzo 2026'!G101</f>
        <v>Calle San Marcos Esq. Anacaona. Proximo A La Capilla San Marcos</v>
      </c>
      <c r="G50" s="114" t="str">
        <f>'Seguimiento Marzo 2026'!H101</f>
        <v>Inaugurado</v>
      </c>
      <c r="H50" s="29">
        <f>'Seguimiento Marzo 2026'!I101</f>
        <v>0</v>
      </c>
      <c r="I50" s="29" t="str">
        <f>'Seguimiento Marzo 2026'!P101</f>
        <v>1ER</v>
      </c>
      <c r="J50" s="30">
        <f>'Seguimiento Marzo 2026'!Q101</f>
        <v>1</v>
      </c>
      <c r="K50" s="87"/>
      <c r="L50" s="71" t="s">
        <v>279</v>
      </c>
      <c r="M50" s="284"/>
    </row>
    <row r="51" spans="1:13" ht="31.5" x14ac:dyDescent="0.25">
      <c r="A51" s="71">
        <v>43</v>
      </c>
      <c r="B51" s="22" t="str">
        <f>'Seguimiento Marzo 2026'!C102</f>
        <v>Santo Domingo</v>
      </c>
      <c r="C51" s="22" t="str">
        <f>'Seguimiento Marzo 2026'!D102</f>
        <v>Los Alcarrizos</v>
      </c>
      <c r="D51" s="22" t="str">
        <f>'Seguimiento Marzo 2026'!E102</f>
        <v>Municipio Completo</v>
      </c>
      <c r="E51" s="22" t="str">
        <f>'Seguimiento Marzo 2026'!F102</f>
        <v>Redención Pantoja</v>
      </c>
      <c r="F51" s="22" t="str">
        <f>'Seguimiento Marzo 2026'!G102</f>
        <v>Carretera La Isabela, Frente Al Cuartel De Los Bomberos</v>
      </c>
      <c r="G51" s="31" t="str">
        <f>'Seguimiento Marzo 2026'!H102</f>
        <v>Inaugurado</v>
      </c>
      <c r="H51" s="22">
        <f>'Seguimiento Marzo 2026'!I102</f>
        <v>0</v>
      </c>
      <c r="I51" s="22" t="str">
        <f>'Seguimiento Marzo 2026'!P102</f>
        <v>1ER</v>
      </c>
      <c r="J51" s="16">
        <f>'Seguimiento Marzo 2026'!Q102</f>
        <v>1</v>
      </c>
      <c r="K51" s="87"/>
      <c r="L51" s="71" t="s">
        <v>279</v>
      </c>
      <c r="M51" s="284"/>
    </row>
    <row r="52" spans="1:13" ht="47.25" x14ac:dyDescent="0.25">
      <c r="A52" s="112">
        <v>44</v>
      </c>
      <c r="B52" s="22" t="str">
        <f>'Seguimiento Marzo 2026'!C103</f>
        <v>Santo Domingo</v>
      </c>
      <c r="C52" s="22" t="str">
        <f>'Seguimiento Marzo 2026'!D103</f>
        <v>Los Alcarrizos</v>
      </c>
      <c r="D52" s="22" t="str">
        <f>'Seguimiento Marzo 2026'!E103</f>
        <v>Municipio Completo</v>
      </c>
      <c r="E52" s="22" t="str">
        <f>'Seguimiento Marzo 2026'!F103</f>
        <v>Pantoja</v>
      </c>
      <c r="F52" s="22" t="str">
        <f>'Seguimiento Marzo 2026'!G103</f>
        <v>Distrito Municipal Pantoja: Barrios Villa Del Palmar-José Contreras</v>
      </c>
      <c r="G52" s="31" t="str">
        <f>'Seguimiento Marzo 2026'!H103</f>
        <v>Detenido pago cubicación</v>
      </c>
      <c r="H52" s="22">
        <f>'Seguimiento Marzo 2026'!I103</f>
        <v>0</v>
      </c>
      <c r="I52" s="22" t="str">
        <f>'Seguimiento Marzo 2026'!P103</f>
        <v>2DO</v>
      </c>
      <c r="J52" s="16">
        <f>'Seguimiento Marzo 2026'!Q103</f>
        <v>0.75</v>
      </c>
      <c r="K52" s="87"/>
      <c r="L52" s="71" t="s">
        <v>279</v>
      </c>
      <c r="M52" s="284"/>
    </row>
    <row r="53" spans="1:13" ht="31.5" x14ac:dyDescent="0.25">
      <c r="A53" s="88">
        <v>45</v>
      </c>
      <c r="B53" s="96" t="str">
        <f>'Seguimiento Marzo 2026'!C104</f>
        <v>Santo Domingo</v>
      </c>
      <c r="C53" s="96" t="str">
        <f>'Seguimiento Marzo 2026'!D104</f>
        <v>Los Alcarrizos</v>
      </c>
      <c r="D53" s="96" t="str">
        <f>'Seguimiento Marzo 2026'!E104</f>
        <v>Municipio Completo</v>
      </c>
      <c r="E53" s="96" t="str">
        <f>'Seguimiento Marzo 2026'!F104</f>
        <v>La Piña</v>
      </c>
      <c r="F53" s="96" t="str">
        <f>'Seguimiento Marzo 2026'!G104</f>
        <v>Calle 22 Entrando Por El Puente Blanco</v>
      </c>
      <c r="G53" s="111" t="str">
        <f>'Seguimiento Marzo 2026'!H104</f>
        <v>Detenido pago terreno</v>
      </c>
      <c r="H53" s="111">
        <f>'Seguimiento Marzo 2026'!I104</f>
        <v>0</v>
      </c>
      <c r="I53" s="96" t="str">
        <f>'Seguimiento Marzo 2026'!P104</f>
        <v>1ER</v>
      </c>
      <c r="J53" s="99">
        <f>'Seguimiento Marzo 2026'!Q104</f>
        <v>0.14000000000000001</v>
      </c>
      <c r="K53" s="87"/>
      <c r="L53" s="71" t="s">
        <v>279</v>
      </c>
      <c r="M53" s="284"/>
    </row>
    <row r="54" spans="1:13" ht="31.5" x14ac:dyDescent="0.25">
      <c r="A54" s="71">
        <v>46</v>
      </c>
      <c r="B54" s="22" t="str">
        <f>'Seguimiento Marzo 2026'!C105</f>
        <v>Santo Domingo</v>
      </c>
      <c r="C54" s="22" t="str">
        <f>'Seguimiento Marzo 2026'!D105</f>
        <v>Los Alcarrizos</v>
      </c>
      <c r="D54" s="22" t="str">
        <f>'Seguimiento Marzo 2026'!E105</f>
        <v>Municipio Completo</v>
      </c>
      <c r="E54" s="22" t="str">
        <f>'Seguimiento Marzo 2026'!F105</f>
        <v>Los Alcarrizos-La Salida (Landia)</v>
      </c>
      <c r="F54" s="22" t="str">
        <f>'Seguimiento Marzo 2026'!G105</f>
        <v>Calle La Vega Bo. Landia</v>
      </c>
      <c r="G54" s="31" t="str">
        <f>'Seguimiento Marzo 2026'!H105</f>
        <v>Detenido pago terreno</v>
      </c>
      <c r="H54" s="31">
        <f>'Seguimiento Marzo 2026'!I105</f>
        <v>0</v>
      </c>
      <c r="I54" s="22" t="str">
        <f>'Seguimiento Marzo 2026'!P105</f>
        <v>1ER</v>
      </c>
      <c r="J54" s="16">
        <f>'Seguimiento Marzo 2026'!Q105</f>
        <v>0.21</v>
      </c>
      <c r="K54" s="87"/>
      <c r="L54" s="71" t="s">
        <v>279</v>
      </c>
      <c r="M54" s="284"/>
    </row>
    <row r="55" spans="1:13" ht="31.5" x14ac:dyDescent="0.25">
      <c r="A55" s="112">
        <v>47</v>
      </c>
      <c r="B55" s="29" t="str">
        <f>'Seguimiento Marzo 2026'!C106</f>
        <v>Santo Domingo</v>
      </c>
      <c r="C55" s="29" t="str">
        <f>'Seguimiento Marzo 2026'!D106</f>
        <v>Los Alcarrizos</v>
      </c>
      <c r="D55" s="29" t="str">
        <f>'Seguimiento Marzo 2026'!E106</f>
        <v>Municipio Completo</v>
      </c>
      <c r="E55" s="29" t="str">
        <f>'Seguimiento Marzo 2026'!F106</f>
        <v>Alcarrizos 1</v>
      </c>
      <c r="F55" s="29" t="str">
        <f>'Seguimiento Marzo 2026'!G106</f>
        <v>Barrio El Chucho</v>
      </c>
      <c r="G55" s="114" t="str">
        <f>'Seguimiento Marzo 2026'!H106</f>
        <v>Detenido</v>
      </c>
      <c r="H55" s="114">
        <f>'Seguimiento Marzo 2026'!I106</f>
        <v>0</v>
      </c>
      <c r="I55" s="29" t="str">
        <f>'Seguimiento Marzo 2026'!P106</f>
        <v>2DO</v>
      </c>
      <c r="J55" s="30">
        <f>'Seguimiento Marzo 2026'!Q106</f>
        <v>0</v>
      </c>
      <c r="K55" s="87"/>
      <c r="L55" s="71" t="s">
        <v>279</v>
      </c>
      <c r="M55" s="284"/>
    </row>
    <row r="56" spans="1:13" ht="31.5" x14ac:dyDescent="0.25">
      <c r="A56" s="88">
        <v>48</v>
      </c>
      <c r="B56" s="22" t="str">
        <f>'Seguimiento Marzo 2026'!C107</f>
        <v>Santo Domingo</v>
      </c>
      <c r="C56" s="22" t="str">
        <f>'Seguimiento Marzo 2026'!D107</f>
        <v>Los Alcarrizos</v>
      </c>
      <c r="D56" s="22" t="str">
        <f>'Seguimiento Marzo 2026'!E107</f>
        <v>Municipio Completo</v>
      </c>
      <c r="E56" s="22" t="str">
        <f>'Seguimiento Marzo 2026'!F107</f>
        <v>Alcarrizos 2</v>
      </c>
      <c r="F56" s="22" t="str">
        <f>'Seguimiento Marzo 2026'!G107</f>
        <v>Barrio Lebroncito</v>
      </c>
      <c r="G56" s="31" t="str">
        <f>'Seguimiento Marzo 2026'!H107</f>
        <v>Detenido pago cubicación</v>
      </c>
      <c r="H56" s="22">
        <f>'Seguimiento Marzo 2026'!I107</f>
        <v>0</v>
      </c>
      <c r="I56" s="22" t="str">
        <f>'Seguimiento Marzo 2026'!P107</f>
        <v>2DO</v>
      </c>
      <c r="J56" s="16">
        <f>'Seguimiento Marzo 2026'!Q107</f>
        <v>0.84</v>
      </c>
      <c r="K56" s="87"/>
      <c r="L56" s="71" t="s">
        <v>279</v>
      </c>
      <c r="M56" s="284"/>
    </row>
    <row r="57" spans="1:13" ht="31.5" x14ac:dyDescent="0.25">
      <c r="A57" s="71">
        <v>49</v>
      </c>
      <c r="B57" s="22" t="str">
        <f>'Seguimiento Marzo 2026'!C108</f>
        <v>Santo Domingo</v>
      </c>
      <c r="C57" s="22" t="str">
        <f>'Seguimiento Marzo 2026'!D108</f>
        <v>Los Alcarrizos</v>
      </c>
      <c r="D57" s="22" t="str">
        <f>'Seguimiento Marzo 2026'!E108</f>
        <v>Municipio Completo</v>
      </c>
      <c r="E57" s="22" t="str">
        <f>'Seguimiento Marzo 2026'!F108</f>
        <v>Alcarrizos 4</v>
      </c>
      <c r="F57" s="22" t="str">
        <f>'Seguimiento Marzo 2026'!G108</f>
        <v>Barrio La Unión</v>
      </c>
      <c r="G57" s="31" t="str">
        <f>'Seguimiento Marzo 2026'!H108</f>
        <v>Inaugurado</v>
      </c>
      <c r="H57" s="22">
        <f>'Seguimiento Marzo 2026'!I108</f>
        <v>0</v>
      </c>
      <c r="I57" s="22" t="str">
        <f>'Seguimiento Marzo 2026'!P108</f>
        <v>2DO</v>
      </c>
      <c r="J57" s="16">
        <f>'Seguimiento Marzo 2026'!Q108</f>
        <v>1</v>
      </c>
      <c r="K57" s="87"/>
      <c r="L57" s="71" t="s">
        <v>279</v>
      </c>
      <c r="M57" s="284"/>
    </row>
    <row r="58" spans="1:13" ht="47.25" x14ac:dyDescent="0.25">
      <c r="A58" s="112">
        <v>50</v>
      </c>
      <c r="B58" s="22" t="str">
        <f>'Seguimiento Marzo 2026'!C109</f>
        <v>Santo Domingo</v>
      </c>
      <c r="C58" s="22" t="str">
        <f>'Seguimiento Marzo 2026'!D109</f>
        <v>Pedro Brand</v>
      </c>
      <c r="D58" s="22" t="str">
        <f>'Seguimiento Marzo 2026'!E109</f>
        <v>Municipio Completo</v>
      </c>
      <c r="E58" s="22" t="str">
        <f>'Seguimiento Marzo 2026'!F109</f>
        <v>Pedro Brand (Trasladada desde Alcarrizos 3 - Bo. Hato Nuevo)</v>
      </c>
      <c r="F58" s="22" t="str">
        <f>'Seguimiento Marzo 2026'!G109</f>
        <v>Pedro Brand</v>
      </c>
      <c r="G58" s="31" t="str">
        <f>'Seguimiento Marzo 2026'!H109</f>
        <v>Sin Iniciar</v>
      </c>
      <c r="H58" s="31" t="str">
        <f>'Seguimiento Marzo 2026'!I109</f>
        <v xml:space="preserve">Sin Propuesta </v>
      </c>
      <c r="I58" s="22" t="str">
        <f>'Seguimiento Marzo 2026'!P109</f>
        <v>2DO</v>
      </c>
      <c r="J58" s="16">
        <f>'Seguimiento Marzo 2026'!Q109</f>
        <v>0</v>
      </c>
      <c r="K58" s="87"/>
      <c r="L58" s="22" t="s">
        <v>602</v>
      </c>
      <c r="M58" s="284"/>
    </row>
    <row r="59" spans="1:13" ht="78.75" x14ac:dyDescent="0.25">
      <c r="A59" s="88">
        <v>51</v>
      </c>
      <c r="B59" s="22" t="str">
        <f>'Seguimiento Marzo 2026'!C110</f>
        <v>Santo Domingo</v>
      </c>
      <c r="C59" s="22" t="str">
        <f>'Seguimiento Marzo 2026'!D110</f>
        <v xml:space="preserve">Santo Domingo Norte </v>
      </c>
      <c r="D59" s="22" t="str">
        <f>'Seguimiento Marzo 2026'!E110</f>
        <v>Bloque Barrio</v>
      </c>
      <c r="E59" s="22" t="str">
        <f>'Seguimiento Marzo 2026'!F110</f>
        <v>Sabana Perdida I</v>
      </c>
      <c r="F59" s="22" t="str">
        <f>'Seguimiento Marzo 2026'!G110</f>
        <v>Prolongación Charles De Gaulle, Entre El Cruce De Sabana Perdida Y El Hospital Traumatologico Ney Arias Lora</v>
      </c>
      <c r="G59" s="31" t="str">
        <f>'Seguimiento Marzo 2026'!H110</f>
        <v>Inaugurado</v>
      </c>
      <c r="H59" s="31">
        <f>'Seguimiento Marzo 2026'!I110</f>
        <v>0</v>
      </c>
      <c r="I59" s="22" t="str">
        <f>'Seguimiento Marzo 2026'!P110</f>
        <v>1ER</v>
      </c>
      <c r="J59" s="16">
        <f>'Seguimiento Marzo 2026'!Q110</f>
        <v>1</v>
      </c>
      <c r="K59" s="87"/>
      <c r="L59" s="88" t="s">
        <v>543</v>
      </c>
      <c r="M59" s="284"/>
    </row>
    <row r="60" spans="1:13" ht="31.5" x14ac:dyDescent="0.25">
      <c r="A60" s="71">
        <v>52</v>
      </c>
      <c r="B60" s="22" t="str">
        <f>'Seguimiento Marzo 2026'!C111</f>
        <v>Santo Domingo</v>
      </c>
      <c r="C60" s="22" t="str">
        <f>'Seguimiento Marzo 2026'!D111</f>
        <v xml:space="preserve">Santo Domingo Norte </v>
      </c>
      <c r="D60" s="22" t="str">
        <f>'Seguimiento Marzo 2026'!E111</f>
        <v>Bloque Barrio</v>
      </c>
      <c r="E60" s="22" t="str">
        <f>'Seguimiento Marzo 2026'!F111</f>
        <v>Sabana Perdida II (El Cachon)</v>
      </c>
      <c r="F60" s="22" t="str">
        <f>'Seguimiento Marzo 2026'!G111</f>
        <v>Sabana Perdida</v>
      </c>
      <c r="G60" s="31" t="str">
        <f>'Seguimiento Marzo 2026'!H111</f>
        <v>Inaugurado</v>
      </c>
      <c r="H60" s="31">
        <f>'Seguimiento Marzo 2026'!I111</f>
        <v>0</v>
      </c>
      <c r="I60" s="22" t="str">
        <f>'Seguimiento Marzo 2026'!P111</f>
        <v>1ER</v>
      </c>
      <c r="J60" s="16">
        <f>'Seguimiento Marzo 2026'!Q111</f>
        <v>1</v>
      </c>
      <c r="K60" s="87"/>
      <c r="L60" s="88" t="s">
        <v>543</v>
      </c>
      <c r="M60" s="284"/>
    </row>
    <row r="61" spans="1:13" ht="31.5" x14ac:dyDescent="0.25">
      <c r="A61" s="112">
        <v>53</v>
      </c>
      <c r="B61" s="22" t="str">
        <f>'Seguimiento Marzo 2026'!C112</f>
        <v>Santo Domingo</v>
      </c>
      <c r="C61" s="22" t="str">
        <f>'Seguimiento Marzo 2026'!D112</f>
        <v xml:space="preserve">Santo Domingo Norte </v>
      </c>
      <c r="D61" s="22" t="str">
        <f>'Seguimiento Marzo 2026'!E112</f>
        <v>Bloque Barrio</v>
      </c>
      <c r="E61" s="22" t="str">
        <f>'Seguimiento Marzo 2026'!F112</f>
        <v>Sabana Perdida I</v>
      </c>
      <c r="F61" s="22" t="str">
        <f>'Seguimiento Marzo 2026'!G112</f>
        <v>Barrio Colinas de Marañon</v>
      </c>
      <c r="G61" s="31" t="str">
        <f>'Seguimiento Marzo 2026'!H112</f>
        <v>Detenido pago cubicación</v>
      </c>
      <c r="H61" s="31">
        <f>'Seguimiento Marzo 2026'!I112</f>
        <v>0</v>
      </c>
      <c r="I61" s="22" t="str">
        <f>'Seguimiento Marzo 2026'!P112</f>
        <v>2DO</v>
      </c>
      <c r="J61" s="16">
        <f>'Seguimiento Marzo 2026'!Q112</f>
        <v>0.52</v>
      </c>
      <c r="K61" s="87"/>
      <c r="L61" s="88" t="s">
        <v>543</v>
      </c>
      <c r="M61" s="284"/>
    </row>
    <row r="62" spans="1:13" ht="15.75" x14ac:dyDescent="0.25">
      <c r="A62" s="88">
        <v>54</v>
      </c>
      <c r="B62" s="22" t="str">
        <f>'Seguimiento Marzo 2026'!C113</f>
        <v>Santo Domingo</v>
      </c>
      <c r="C62" s="22" t="str">
        <f>'Seguimiento Marzo 2026'!D113</f>
        <v xml:space="preserve">Santo Domingo Norte </v>
      </c>
      <c r="D62" s="22" t="str">
        <f>'Seguimiento Marzo 2026'!E113</f>
        <v>Bloque Barrio</v>
      </c>
      <c r="E62" s="22" t="str">
        <f>'Seguimiento Marzo 2026'!F113</f>
        <v>Sabana Perdida II</v>
      </c>
      <c r="F62" s="22" t="str">
        <f>'Seguimiento Marzo 2026'!G113</f>
        <v>Barrio Nuevo</v>
      </c>
      <c r="G62" s="31" t="str">
        <f>'Seguimiento Marzo 2026'!H113</f>
        <v>Detenido por planos</v>
      </c>
      <c r="H62" s="31">
        <f>'Seguimiento Marzo 2026'!I113</f>
        <v>0</v>
      </c>
      <c r="I62" s="22" t="str">
        <f>'Seguimiento Marzo 2026'!P113</f>
        <v>2DO</v>
      </c>
      <c r="J62" s="16">
        <f>'Seguimiento Marzo 2026'!Q113</f>
        <v>0.04</v>
      </c>
      <c r="K62" s="87"/>
      <c r="L62" s="88" t="s">
        <v>543</v>
      </c>
      <c r="M62" s="284"/>
    </row>
    <row r="63" spans="1:13" ht="47.25" x14ac:dyDescent="0.25">
      <c r="A63" s="71">
        <v>55</v>
      </c>
      <c r="B63" s="96" t="str">
        <f>'Seguimiento Marzo 2026'!C114</f>
        <v>Santo Domingo</v>
      </c>
      <c r="C63" s="96" t="str">
        <f>'Seguimiento Marzo 2026'!D114</f>
        <v xml:space="preserve">Santo Domingo Norte </v>
      </c>
      <c r="D63" s="96" t="str">
        <f>'Seguimiento Marzo 2026'!E114</f>
        <v>Bloque Barrio</v>
      </c>
      <c r="E63" s="96" t="str">
        <f>'Seguimiento Marzo 2026'!F114</f>
        <v>La Victoria, SDN  (Trasladada desde Sabana Perdida III)</v>
      </c>
      <c r="F63" s="96" t="str">
        <f>'Seguimiento Marzo 2026'!G114</f>
        <v xml:space="preserve">La Victoria, SDN  </v>
      </c>
      <c r="G63" s="111" t="str">
        <f>'Seguimiento Marzo 2026'!H114</f>
        <v>Sin Iniciar</v>
      </c>
      <c r="H63" s="111" t="str">
        <f>'Seguimiento Marzo 2026'!I114</f>
        <v xml:space="preserve">Sin Propuesta </v>
      </c>
      <c r="I63" s="96" t="str">
        <f>'Seguimiento Marzo 2026'!P114</f>
        <v>2DO</v>
      </c>
      <c r="J63" s="99">
        <f>'Seguimiento Marzo 2026'!Q114</f>
        <v>0</v>
      </c>
      <c r="K63" s="87"/>
      <c r="L63" s="88" t="s">
        <v>543</v>
      </c>
      <c r="M63" s="284"/>
    </row>
    <row r="64" spans="1:13" ht="31.5" x14ac:dyDescent="0.25">
      <c r="A64" s="112">
        <v>56</v>
      </c>
      <c r="B64" s="23" t="str">
        <f>'Seguimiento Marzo 2026'!C115</f>
        <v>Santo Domingo</v>
      </c>
      <c r="C64" s="23" t="str">
        <f>'Seguimiento Marzo 2026'!D115</f>
        <v xml:space="preserve">Santo Domingo Norte </v>
      </c>
      <c r="D64" s="23" t="str">
        <f>'Seguimiento Marzo 2026'!E115</f>
        <v>Bloque Barrio</v>
      </c>
      <c r="E64" s="23" t="str">
        <f>'Seguimiento Marzo 2026'!F115</f>
        <v>Sabana Perdida IV</v>
      </c>
      <c r="F64" s="23" t="str">
        <f>'Seguimiento Marzo 2026'!G115</f>
        <v>Barrio Majagual</v>
      </c>
      <c r="G64" s="58" t="str">
        <f>'Seguimiento Marzo 2026'!H115</f>
        <v>Detenido pago cubicación</v>
      </c>
      <c r="H64" s="58">
        <f>'Seguimiento Marzo 2026'!I115</f>
        <v>0</v>
      </c>
      <c r="I64" s="23" t="str">
        <f>'Seguimiento Marzo 2026'!P115</f>
        <v>2DO</v>
      </c>
      <c r="J64" s="25">
        <f>'Seguimiento Marzo 2026'!Q115</f>
        <v>0.56999999999999995</v>
      </c>
      <c r="K64" s="89"/>
      <c r="L64" s="90" t="s">
        <v>543</v>
      </c>
      <c r="M64" s="284"/>
    </row>
    <row r="65" spans="1:13" ht="31.5" x14ac:dyDescent="0.25">
      <c r="A65" s="88">
        <v>57</v>
      </c>
      <c r="B65" s="29" t="str">
        <f>'Seguimiento Marzo 2026'!C116</f>
        <v>Santo Domingo</v>
      </c>
      <c r="C65" s="29" t="str">
        <f>'Seguimiento Marzo 2026'!D116</f>
        <v>Santo Domingo Norte</v>
      </c>
      <c r="D65" s="29" t="str">
        <f>'Seguimiento Marzo 2026'!E116</f>
        <v>Bloque Barrio</v>
      </c>
      <c r="E65" s="29" t="str">
        <f>'Seguimiento Marzo 2026'!F116</f>
        <v>Palmar Encantado</v>
      </c>
      <c r="F65" s="29" t="str">
        <f>'Seguimiento Marzo 2026'!G116</f>
        <v>C/Carlos G. Ruiz, Bo. Luis Manuel Caraballo</v>
      </c>
      <c r="G65" s="29" t="str">
        <f>'Seguimiento Marzo 2026'!H116</f>
        <v>Detenido pago cubicación</v>
      </c>
      <c r="H65" s="29">
        <f>'Seguimiento Marzo 2026'!I116</f>
        <v>0</v>
      </c>
      <c r="I65" s="29" t="str">
        <f>'Seguimiento Marzo 2026'!P116</f>
        <v>2DO</v>
      </c>
      <c r="J65" s="30">
        <f>'Seguimiento Marzo 2026'!Q116</f>
        <v>0.05</v>
      </c>
      <c r="K65" s="91"/>
      <c r="L65" s="90" t="s">
        <v>543</v>
      </c>
      <c r="M65" s="284"/>
    </row>
    <row r="66" spans="1:13" ht="31.5" x14ac:dyDescent="0.25">
      <c r="A66" s="71">
        <v>58</v>
      </c>
      <c r="B66" s="23" t="str">
        <f>'Seguimiento Marzo 2026'!C117</f>
        <v>Santo Domingo</v>
      </c>
      <c r="C66" s="23" t="str">
        <f>'Seguimiento Marzo 2026'!D117</f>
        <v xml:space="preserve">Santo Domingo Norte </v>
      </c>
      <c r="D66" s="23" t="str">
        <f>'Seguimiento Marzo 2026'!E117</f>
        <v>Bloque Barrio</v>
      </c>
      <c r="E66" s="23" t="str">
        <f>'Seguimiento Marzo 2026'!F117</f>
        <v>Guaricano l</v>
      </c>
      <c r="F66" s="23" t="str">
        <f>'Seguimiento Marzo 2026'!G117</f>
        <v>Calle 1ro de Mayo Esq. Fray Anton De Montesinos</v>
      </c>
      <c r="G66" s="23" t="str">
        <f>'Seguimiento Marzo 2026'!H117</f>
        <v>Inaugurado</v>
      </c>
      <c r="H66" s="23">
        <f>'Seguimiento Marzo 2026'!I117</f>
        <v>0</v>
      </c>
      <c r="I66" s="23" t="str">
        <f>'Seguimiento Marzo 2026'!P117</f>
        <v>1ER</v>
      </c>
      <c r="J66" s="25">
        <f>'Seguimiento Marzo 2026'!Q117</f>
        <v>1</v>
      </c>
      <c r="K66" s="87"/>
      <c r="L66" s="90" t="s">
        <v>543</v>
      </c>
      <c r="M66" s="284"/>
    </row>
    <row r="67" spans="1:13" ht="47.25" x14ac:dyDescent="0.25">
      <c r="A67" s="112">
        <v>59</v>
      </c>
      <c r="B67" s="29" t="str">
        <f>'Seguimiento Marzo 2026'!C118</f>
        <v>Santo Domingo</v>
      </c>
      <c r="C67" s="29" t="str">
        <f>'Seguimiento Marzo 2026'!D118</f>
        <v xml:space="preserve">Santo Domingo Norte </v>
      </c>
      <c r="D67" s="29" t="str">
        <f>'Seguimiento Marzo 2026'!E118</f>
        <v>Bloque Barrio</v>
      </c>
      <c r="E67" s="29" t="str">
        <f>'Seguimiento Marzo 2026'!F118</f>
        <v>Guaricano ll (Trasladada A El Torito)</v>
      </c>
      <c r="F67" s="29" t="str">
        <f>'Seguimiento Marzo 2026'!G118</f>
        <v>Av. Hermana Mirabal Frente A La Parada Del Metro Peña Gómez</v>
      </c>
      <c r="G67" s="29" t="str">
        <f>'Seguimiento Marzo 2026'!H118</f>
        <v>Detenido pago cubicación</v>
      </c>
      <c r="H67" s="29">
        <f>'Seguimiento Marzo 2026'!I118</f>
        <v>0</v>
      </c>
      <c r="I67" s="29" t="str">
        <f>'Seguimiento Marzo 2026'!P118</f>
        <v>1ER</v>
      </c>
      <c r="J67" s="30">
        <f>'Seguimiento Marzo 2026'!Q118</f>
        <v>0.03</v>
      </c>
      <c r="K67" s="87"/>
      <c r="L67" s="90" t="s">
        <v>543</v>
      </c>
      <c r="M67" s="284"/>
    </row>
    <row r="68" spans="1:13" ht="15.75" x14ac:dyDescent="0.25">
      <c r="A68" s="88">
        <v>60</v>
      </c>
      <c r="B68" s="22" t="str">
        <f>'Seguimiento Marzo 2026'!C119</f>
        <v>Santo Domingo</v>
      </c>
      <c r="C68" s="22" t="str">
        <f>'Seguimiento Marzo 2026'!D119</f>
        <v xml:space="preserve">Santo Domingo Norte </v>
      </c>
      <c r="D68" s="22" t="str">
        <f>'Seguimiento Marzo 2026'!E119</f>
        <v>Bloque Barrio</v>
      </c>
      <c r="E68" s="22" t="str">
        <f>'Seguimiento Marzo 2026'!F119</f>
        <v>Guaricano 1</v>
      </c>
      <c r="F68" s="22" t="str">
        <f>'Seguimiento Marzo 2026'!G119</f>
        <v>Barrio La Mina</v>
      </c>
      <c r="G68" s="22" t="str">
        <f>'Seguimiento Marzo 2026'!H119</f>
        <v>Detenido</v>
      </c>
      <c r="H68" s="22">
        <f>'Seguimiento Marzo 2026'!I119</f>
        <v>0</v>
      </c>
      <c r="I68" s="22" t="str">
        <f>'Seguimiento Marzo 2026'!P119</f>
        <v>2DO</v>
      </c>
      <c r="J68" s="16">
        <f>'Seguimiento Marzo 2026'!Q119</f>
        <v>0.12</v>
      </c>
      <c r="K68" s="87"/>
      <c r="L68" s="90" t="s">
        <v>543</v>
      </c>
      <c r="M68" s="284"/>
    </row>
    <row r="69" spans="1:13" ht="15.75" x14ac:dyDescent="0.25">
      <c r="A69" s="71">
        <v>61</v>
      </c>
      <c r="B69" s="22" t="str">
        <f>'Seguimiento Marzo 2026'!C120</f>
        <v>Santo Domingo</v>
      </c>
      <c r="C69" s="22" t="str">
        <f>'Seguimiento Marzo 2026'!D120</f>
        <v xml:space="preserve">Santo Domingo Norte </v>
      </c>
      <c r="D69" s="22" t="str">
        <f>'Seguimiento Marzo 2026'!E120</f>
        <v>Bloque Barrio</v>
      </c>
      <c r="E69" s="22" t="str">
        <f>'Seguimiento Marzo 2026'!F120</f>
        <v>Guaricano 2</v>
      </c>
      <c r="F69" s="22" t="str">
        <f>'Seguimiento Marzo 2026'!G120</f>
        <v>Barrio Ponce Adentro</v>
      </c>
      <c r="G69" s="22" t="str">
        <f>'Seguimiento Marzo 2026'!H120</f>
        <v>Detenido</v>
      </c>
      <c r="H69" s="22">
        <f>'Seguimiento Marzo 2026'!I120</f>
        <v>0</v>
      </c>
      <c r="I69" s="22" t="str">
        <f>'Seguimiento Marzo 2026'!P120</f>
        <v>2DO</v>
      </c>
      <c r="J69" s="16">
        <f>'Seguimiento Marzo 2026'!Q120</f>
        <v>0.11</v>
      </c>
      <c r="K69" s="87"/>
      <c r="L69" s="90" t="s">
        <v>543</v>
      </c>
      <c r="M69" s="284"/>
    </row>
    <row r="70" spans="1:13" ht="47.25" x14ac:dyDescent="0.25">
      <c r="A70" s="112">
        <v>62</v>
      </c>
      <c r="B70" s="22" t="str">
        <f>'Seguimiento Marzo 2026'!C121</f>
        <v>Santo Domingo</v>
      </c>
      <c r="C70" s="22" t="str">
        <f>'Seguimiento Marzo 2026'!D121</f>
        <v xml:space="preserve">Santo Domingo Norte </v>
      </c>
      <c r="D70" s="22" t="str">
        <f>'Seguimiento Marzo 2026'!E121</f>
        <v>Bloque Barrio</v>
      </c>
      <c r="E70" s="22" t="str">
        <f>'Seguimiento Marzo 2026'!F121</f>
        <v>Villa Mella 1</v>
      </c>
      <c r="F70" s="22" t="str">
        <f>'Seguimiento Marzo 2026'!G121</f>
        <v>Av. Hermanas Mirabal, Frente a la Parada Gregorio Urbano Gilbert</v>
      </c>
      <c r="G70" s="22" t="str">
        <f>'Seguimiento Marzo 2026'!H121</f>
        <v>Detenido por planos</v>
      </c>
      <c r="H70" s="22">
        <f>'Seguimiento Marzo 2026'!I121</f>
        <v>0</v>
      </c>
      <c r="I70" s="22" t="str">
        <f>'Seguimiento Marzo 2026'!P121</f>
        <v>1ER</v>
      </c>
      <c r="J70" s="16">
        <f>'Seguimiento Marzo 2026'!Q121</f>
        <v>0</v>
      </c>
      <c r="K70" s="87"/>
      <c r="L70" s="90" t="s">
        <v>543</v>
      </c>
      <c r="M70" s="284"/>
    </row>
    <row r="71" spans="1:13" ht="15.75" x14ac:dyDescent="0.25">
      <c r="A71" s="88">
        <v>63</v>
      </c>
      <c r="B71" s="22" t="str">
        <f>'Seguimiento Marzo 2026'!C122</f>
        <v>Santo Domingo</v>
      </c>
      <c r="C71" s="22" t="str">
        <f>'Seguimiento Marzo 2026'!D122</f>
        <v xml:space="preserve">Santo Domingo Norte </v>
      </c>
      <c r="D71" s="22" t="str">
        <f>'Seguimiento Marzo 2026'!E122</f>
        <v>Bloque Barrio</v>
      </c>
      <c r="E71" s="22" t="str">
        <f>'Seguimiento Marzo 2026'!F122</f>
        <v>Villa Mella 2</v>
      </c>
      <c r="F71" s="22" t="str">
        <f>'Seguimiento Marzo 2026'!G122</f>
        <v>Villa Mella</v>
      </c>
      <c r="G71" s="22" t="str">
        <f>'Seguimiento Marzo 2026'!H122</f>
        <v>Detenido</v>
      </c>
      <c r="H71" s="22">
        <f>'Seguimiento Marzo 2026'!I122</f>
        <v>0</v>
      </c>
      <c r="I71" s="22" t="str">
        <f>'Seguimiento Marzo 2026'!P122</f>
        <v>1ER</v>
      </c>
      <c r="J71" s="16">
        <f>'Seguimiento Marzo 2026'!Q122</f>
        <v>0.04</v>
      </c>
      <c r="K71" s="87"/>
      <c r="L71" s="90" t="s">
        <v>543</v>
      </c>
      <c r="M71" s="284"/>
    </row>
    <row r="72" spans="1:13" ht="15.75" x14ac:dyDescent="0.25">
      <c r="A72" s="71">
        <v>64</v>
      </c>
      <c r="B72" s="22" t="str">
        <f>'Seguimiento Marzo 2026'!C123</f>
        <v>Santo Domingo</v>
      </c>
      <c r="C72" s="22" t="str">
        <f>'Seguimiento Marzo 2026'!D123</f>
        <v xml:space="preserve">Santo Domingo Norte </v>
      </c>
      <c r="D72" s="22" t="str">
        <f>'Seguimiento Marzo 2026'!E123</f>
        <v>Bloque Barrio</v>
      </c>
      <c r="E72" s="22" t="str">
        <f>'Seguimiento Marzo 2026'!F123</f>
        <v>Villa Mella 1</v>
      </c>
      <c r="F72" s="275" t="str">
        <f>'Seguimiento Marzo 2026'!G123</f>
        <v>Canaan III</v>
      </c>
      <c r="G72" s="139" t="str">
        <f>'Seguimiento Marzo 2026'!H123</f>
        <v>Inaugurado</v>
      </c>
      <c r="H72" s="139">
        <f>'Seguimiento Marzo 2026'!I123</f>
        <v>0</v>
      </c>
      <c r="I72" s="139" t="str">
        <f>'Seguimiento Marzo 2026'!P123</f>
        <v>2DO</v>
      </c>
      <c r="J72" s="152">
        <f>'Seguimiento Marzo 2026'!Q123</f>
        <v>1</v>
      </c>
      <c r="K72" s="87"/>
      <c r="L72" s="90" t="s">
        <v>543</v>
      </c>
      <c r="M72" s="285" t="s">
        <v>582</v>
      </c>
    </row>
    <row r="73" spans="1:13" ht="15.75" x14ac:dyDescent="0.25">
      <c r="A73" s="112">
        <v>65</v>
      </c>
      <c r="B73" s="22" t="str">
        <f>'Seguimiento Marzo 2026'!C124</f>
        <v>Santo Domingo</v>
      </c>
      <c r="C73" s="22" t="str">
        <f>'Seguimiento Marzo 2026'!D124</f>
        <v xml:space="preserve">Santo Domingo Norte </v>
      </c>
      <c r="D73" s="22" t="str">
        <f>'Seguimiento Marzo 2026'!E124</f>
        <v>Bloque Barrio</v>
      </c>
      <c r="E73" s="22" t="str">
        <f>'Seguimiento Marzo 2026'!F124</f>
        <v>Villa Mella 2</v>
      </c>
      <c r="F73" s="22" t="str">
        <f>'Seguimiento Marzo 2026'!G124</f>
        <v>San Felipe</v>
      </c>
      <c r="G73" s="22" t="str">
        <f>'Seguimiento Marzo 2026'!H124</f>
        <v>Detenido</v>
      </c>
      <c r="H73" s="22">
        <f>'Seguimiento Marzo 2026'!I124</f>
        <v>0</v>
      </c>
      <c r="I73" s="22" t="str">
        <f>'Seguimiento Marzo 2026'!P124</f>
        <v>2DO</v>
      </c>
      <c r="J73" s="16">
        <f>'Seguimiento Marzo 2026'!Q124</f>
        <v>0.66</v>
      </c>
      <c r="K73" s="87"/>
      <c r="L73" s="90" t="s">
        <v>543</v>
      </c>
      <c r="M73" s="284"/>
    </row>
    <row r="74" spans="1:13" ht="15.75" x14ac:dyDescent="0.25">
      <c r="A74" s="88">
        <v>66</v>
      </c>
      <c r="B74" s="22" t="str">
        <f>'Seguimiento Marzo 2026'!C125</f>
        <v>Santo Domingo</v>
      </c>
      <c r="C74" s="22" t="str">
        <f>'Seguimiento Marzo 2026'!D125</f>
        <v xml:space="preserve">Santo Domingo Norte </v>
      </c>
      <c r="D74" s="22" t="str">
        <f>'Seguimiento Marzo 2026'!E125</f>
        <v>Bloque Barrio</v>
      </c>
      <c r="E74" s="22" t="str">
        <f>'Seguimiento Marzo 2026'!F125</f>
        <v>* Villa Mella 3</v>
      </c>
      <c r="F74" s="275" t="str">
        <f>'Seguimiento Marzo 2026'!G125</f>
        <v>Buena Vista</v>
      </c>
      <c r="G74" s="22" t="str">
        <f>'Seguimiento Marzo 2026'!H125</f>
        <v>Detenido</v>
      </c>
      <c r="H74" s="22">
        <f>'Seguimiento Marzo 2026'!I125</f>
        <v>0</v>
      </c>
      <c r="I74" s="22" t="str">
        <f>'Seguimiento Marzo 2026'!P125</f>
        <v>2DO</v>
      </c>
      <c r="J74" s="16">
        <f>'Seguimiento Marzo 2026'!Q125</f>
        <v>0</v>
      </c>
      <c r="K74" s="87"/>
      <c r="L74" s="90" t="s">
        <v>543</v>
      </c>
      <c r="M74" s="285" t="s">
        <v>583</v>
      </c>
    </row>
    <row r="75" spans="1:13" ht="15.75" x14ac:dyDescent="0.25">
      <c r="A75" s="71">
        <v>67</v>
      </c>
      <c r="B75" s="22" t="str">
        <f>'Seguimiento Marzo 2026'!C126</f>
        <v>Santo Domingo</v>
      </c>
      <c r="C75" s="22" t="str">
        <f>'Seguimiento Marzo 2026'!D126</f>
        <v xml:space="preserve">Santo Domingo Norte </v>
      </c>
      <c r="D75" s="22" t="str">
        <f>'Seguimiento Marzo 2026'!E126</f>
        <v>Bloque Barrio</v>
      </c>
      <c r="E75" s="22" t="str">
        <f>'Seguimiento Marzo 2026'!F126</f>
        <v>Villa Mella 4</v>
      </c>
      <c r="F75" s="275" t="str">
        <f>'Seguimiento Marzo 2026'!G126</f>
        <v>Mata Los Indios</v>
      </c>
      <c r="G75" s="22" t="str">
        <f>'Seguimiento Marzo 2026'!H126</f>
        <v>Detenido</v>
      </c>
      <c r="H75" s="22">
        <f>'Seguimiento Marzo 2026'!I126</f>
        <v>0</v>
      </c>
      <c r="I75" s="22" t="str">
        <f>'Seguimiento Marzo 2026'!P126</f>
        <v>2DO</v>
      </c>
      <c r="J75" s="16">
        <f>'Seguimiento Marzo 2026'!Q126</f>
        <v>0.05</v>
      </c>
      <c r="K75" s="87"/>
      <c r="L75" s="90" t="s">
        <v>543</v>
      </c>
      <c r="M75" s="285" t="s">
        <v>582</v>
      </c>
    </row>
    <row r="76" spans="1:13" ht="47.25" x14ac:dyDescent="0.25">
      <c r="A76" s="112">
        <v>68</v>
      </c>
      <c r="B76" s="22" t="str">
        <f>'Seguimiento Marzo 2026'!C127</f>
        <v>Santo Domingo</v>
      </c>
      <c r="C76" s="22" t="str">
        <f>'Seguimiento Marzo 2026'!D127</f>
        <v xml:space="preserve">Santo Domingo Norte </v>
      </c>
      <c r="D76" s="22" t="str">
        <f>'Seguimiento Marzo 2026'!E127</f>
        <v>Bloque Barrio</v>
      </c>
      <c r="E76" s="22" t="str">
        <f>'Seguimiento Marzo 2026'!F127</f>
        <v>La Nueva Barquita (Trasladada Desde La Caleta)</v>
      </c>
      <c r="F76" s="22" t="str">
        <f>'Seguimiento Marzo 2026'!G127</f>
        <v>La Nueva Barquita</v>
      </c>
      <c r="G76" s="31" t="str">
        <f>'Seguimiento Marzo 2026'!H127</f>
        <v>Inaugurado</v>
      </c>
      <c r="H76" s="31">
        <f>'Seguimiento Marzo 2026'!I127</f>
        <v>0</v>
      </c>
      <c r="I76" s="22" t="str">
        <f>'Seguimiento Marzo 2026'!P127</f>
        <v>1ER</v>
      </c>
      <c r="J76" s="16">
        <f>'Seguimiento Marzo 2026'!Q127</f>
        <v>1</v>
      </c>
      <c r="K76" s="87"/>
      <c r="L76" s="90" t="s">
        <v>543</v>
      </c>
      <c r="M76" s="284"/>
    </row>
    <row r="77" spans="1:13" ht="31.5" x14ac:dyDescent="0.25">
      <c r="A77" s="88">
        <v>69</v>
      </c>
      <c r="B77" s="22" t="str">
        <f>'Seguimiento Marzo 2026'!C128</f>
        <v>Santo Domingo</v>
      </c>
      <c r="C77" s="22" t="str">
        <f>'Seguimiento Marzo 2026'!D128</f>
        <v>Santo Domingo Oeste</v>
      </c>
      <c r="D77" s="22" t="str">
        <f>'Seguimiento Marzo 2026'!E128</f>
        <v>Bloque Barrio</v>
      </c>
      <c r="E77" s="22" t="str">
        <f>'Seguimiento Marzo 2026'!F128</f>
        <v>San Miguel (Antigua Alameda)</v>
      </c>
      <c r="F77" s="22" t="str">
        <f>'Seguimiento Marzo 2026'!G128</f>
        <v>San Miguel (Antigua Alameda)</v>
      </c>
      <c r="G77" s="31" t="str">
        <f>'Seguimiento Marzo 2026'!H128</f>
        <v>Detenido pago cubicación</v>
      </c>
      <c r="H77" s="22">
        <f>'Seguimiento Marzo 2026'!I128</f>
        <v>0</v>
      </c>
      <c r="I77" s="22" t="str">
        <f>'Seguimiento Marzo 2026'!P128</f>
        <v>2DO</v>
      </c>
      <c r="J77" s="16">
        <f>'Seguimiento Marzo 2026'!Q128</f>
        <v>0.34</v>
      </c>
      <c r="K77" s="87"/>
      <c r="L77" s="88" t="s">
        <v>544</v>
      </c>
      <c r="M77" s="284"/>
    </row>
    <row r="78" spans="1:13" ht="31.5" x14ac:dyDescent="0.25">
      <c r="A78" s="71">
        <v>70</v>
      </c>
      <c r="B78" s="22" t="str">
        <f>'Seguimiento Marzo 2026'!C129</f>
        <v>Santo Domingo</v>
      </c>
      <c r="C78" s="22" t="str">
        <f>'Seguimiento Marzo 2026'!D129</f>
        <v>Santo Domingo Oeste</v>
      </c>
      <c r="D78" s="22" t="str">
        <f>'Seguimiento Marzo 2026'!E129</f>
        <v>Bloque Barrio</v>
      </c>
      <c r="E78" s="22" t="str">
        <f>'Seguimiento Marzo 2026'!F129</f>
        <v>* Villa Aura - Los Olivos</v>
      </c>
      <c r="F78" s="22" t="str">
        <f>'Seguimiento Marzo 2026'!G129</f>
        <v>Villa Aura - Los Olivos</v>
      </c>
      <c r="G78" s="31" t="str">
        <f>'Seguimiento Marzo 2026'!H129</f>
        <v>Detenido pago cubicación</v>
      </c>
      <c r="H78" s="22">
        <f>'Seguimiento Marzo 2026'!I129</f>
        <v>0</v>
      </c>
      <c r="I78" s="22" t="str">
        <f>'Seguimiento Marzo 2026'!P129</f>
        <v>2DO</v>
      </c>
      <c r="J78" s="16">
        <f>'Seguimiento Marzo 2026'!Q129</f>
        <v>0.13</v>
      </c>
      <c r="K78" s="87"/>
      <c r="L78" s="88" t="s">
        <v>544</v>
      </c>
      <c r="M78" s="284"/>
    </row>
    <row r="79" spans="1:13" ht="38.25" x14ac:dyDescent="0.25">
      <c r="A79" s="112">
        <v>71</v>
      </c>
      <c r="B79" s="83" t="str">
        <f>'Seguimiento Marzo 2026'!C131</f>
        <v>Santo Domingo</v>
      </c>
      <c r="C79" s="23" t="str">
        <f>'Seguimiento Marzo 2026'!D131</f>
        <v>Santo Domingo Oeste</v>
      </c>
      <c r="D79" s="83" t="str">
        <f>'Seguimiento Marzo 2026'!E131</f>
        <v>Bloque Barrio</v>
      </c>
      <c r="E79" s="84" t="str">
        <f>'Seguimiento Marzo 2026'!F131</f>
        <v>El Libertador (Las Malvinas)</v>
      </c>
      <c r="F79" s="84" t="str">
        <f>'Seguimiento Marzo 2026'!G131</f>
        <v>Av.  Isabel Aguiar detrás de la Universidad Federico Henriquez y Carvajal</v>
      </c>
      <c r="G79" s="23" t="str">
        <f>'Seguimiento Marzo 2026'!H131</f>
        <v>Inaugurado</v>
      </c>
      <c r="H79" s="23">
        <f>'Seguimiento Marzo 2026'!I131</f>
        <v>0</v>
      </c>
      <c r="I79" s="23" t="str">
        <f>'Seguimiento Marzo 2026'!P131</f>
        <v>1ER</v>
      </c>
      <c r="J79" s="326">
        <f>'Seguimiento Marzo 2026'!Q131</f>
        <v>1</v>
      </c>
      <c r="K79" s="23"/>
      <c r="L79" s="90" t="s">
        <v>541</v>
      </c>
      <c r="M79" s="286" t="s">
        <v>582</v>
      </c>
    </row>
    <row r="80" spans="1:13" ht="47.25" x14ac:dyDescent="0.25">
      <c r="A80" s="88">
        <v>72</v>
      </c>
      <c r="B80" s="23" t="str">
        <f>'Seguimiento Marzo 2026'!C132</f>
        <v>Santo Domingo</v>
      </c>
      <c r="C80" s="23" t="str">
        <f>'Seguimiento Marzo 2026'!D132</f>
        <v>Santo Domingo Oeste</v>
      </c>
      <c r="D80" s="23" t="str">
        <f>'Seguimiento Marzo 2026'!E132</f>
        <v>Bloque Barrio</v>
      </c>
      <c r="E80" s="23" t="str">
        <f>'Seguimiento Marzo 2026'!F132</f>
        <v>El Café De Herrera</v>
      </c>
      <c r="F80" s="23" t="str">
        <f>'Seguimiento Marzo 2026'!G132</f>
        <v>Calle Central Bo. El Café de Herrera. Detrás Del Santo Domingo Country Club</v>
      </c>
      <c r="G80" s="83" t="str">
        <f>'Seguimiento Marzo 2026'!H132</f>
        <v>Inaugurado</v>
      </c>
      <c r="H80" s="23">
        <f>'Seguimiento Marzo 2026'!I132</f>
        <v>0</v>
      </c>
      <c r="I80" s="83" t="str">
        <f>'Seguimiento Marzo 2026'!P132</f>
        <v>1ER</v>
      </c>
      <c r="J80" s="85">
        <f>'Seguimiento Marzo 2026'!Q132</f>
        <v>1</v>
      </c>
      <c r="K80" s="84"/>
      <c r="L80" s="90" t="s">
        <v>544</v>
      </c>
      <c r="M80" s="286" t="s">
        <v>725</v>
      </c>
    </row>
    <row r="81" spans="1:14" ht="15.75" x14ac:dyDescent="0.25">
      <c r="A81" s="71">
        <v>73</v>
      </c>
      <c r="B81" s="83" t="str">
        <f>'Seguimiento Marzo 2026'!C133</f>
        <v>Santo Domingo</v>
      </c>
      <c r="C81" s="23" t="str">
        <f>'Seguimiento Marzo 2026'!D133</f>
        <v>Santo Domingo Oeste</v>
      </c>
      <c r="D81" s="83" t="str">
        <f>'Seguimiento Marzo 2026'!E133</f>
        <v>Bloque Barrio</v>
      </c>
      <c r="E81" s="84" t="str">
        <f>'Seguimiento Marzo 2026'!F133</f>
        <v>Herrera-Engombe</v>
      </c>
      <c r="F81" s="84" t="str">
        <f>'Seguimiento Marzo 2026'!G133</f>
        <v>Herrera-Engombe</v>
      </c>
      <c r="G81" s="323" t="str">
        <f>'Seguimiento Marzo 2026'!H133</f>
        <v>Detenido pago cubicación</v>
      </c>
      <c r="H81" s="323">
        <f>'Seguimiento Marzo 2026'!I133</f>
        <v>0</v>
      </c>
      <c r="I81" s="323" t="str">
        <f>'Seguimiento Marzo 2026'!P133</f>
        <v>2DO</v>
      </c>
      <c r="J81" s="324">
        <f>'Seguimiento Marzo 2026'!Q133</f>
        <v>0.1</v>
      </c>
      <c r="K81" s="89"/>
      <c r="L81" s="90" t="s">
        <v>544</v>
      </c>
      <c r="M81" s="286" t="s">
        <v>726</v>
      </c>
    </row>
    <row r="82" spans="1:14" ht="31.5" x14ac:dyDescent="0.25">
      <c r="A82" s="112">
        <v>74</v>
      </c>
      <c r="B82" s="23" t="str">
        <f>'Seguimiento Marzo 2026'!C134</f>
        <v>Santo Domingo</v>
      </c>
      <c r="C82" s="23" t="str">
        <f>'Seguimiento Marzo 2026'!D134</f>
        <v>Santo Domingo Oeste</v>
      </c>
      <c r="D82" s="23" t="str">
        <f>'Seguimiento Marzo 2026'!E134</f>
        <v>Bloque Barrio</v>
      </c>
      <c r="E82" s="23" t="str">
        <f>'Seguimiento Marzo 2026'!F134</f>
        <v>Herrera- Duarte- Buenos Aires 1</v>
      </c>
      <c r="F82" s="23" t="str">
        <f>'Seguimiento Marzo 2026'!G134</f>
        <v>Herrera- Duarte- Buenos Aires 1</v>
      </c>
      <c r="G82" s="23" t="str">
        <f>'Seguimiento Marzo 2026'!H134</f>
        <v>Sin Iniciar</v>
      </c>
      <c r="H82" s="23" t="str">
        <f>'Seguimiento Marzo 2026'!I134</f>
        <v xml:space="preserve">Negociado </v>
      </c>
      <c r="I82" s="23" t="str">
        <f>'Seguimiento Marzo 2026'!P134</f>
        <v>2DO</v>
      </c>
      <c r="J82" s="326">
        <f>'Seguimiento Marzo 2026'!Q134</f>
        <v>0</v>
      </c>
      <c r="K82" s="23"/>
      <c r="L82" s="90" t="s">
        <v>544</v>
      </c>
      <c r="M82" s="286" t="s">
        <v>727</v>
      </c>
    </row>
    <row r="83" spans="1:14" ht="15.75" x14ac:dyDescent="0.25">
      <c r="A83" s="88">
        <v>75</v>
      </c>
      <c r="B83" s="83" t="str">
        <f>'Seguimiento Marzo 2026'!C135</f>
        <v>Santo Domingo</v>
      </c>
      <c r="C83" s="23" t="str">
        <f>'Seguimiento Marzo 2026'!D135</f>
        <v>Santo Domingo Oeste</v>
      </c>
      <c r="D83" s="83" t="str">
        <f>'Seguimiento Marzo 2026'!E135</f>
        <v>Bloque Barrio</v>
      </c>
      <c r="E83" s="84" t="str">
        <f>'Seguimiento Marzo 2026'!F135</f>
        <v>Herrera- Duarte- Buenos Aires 2</v>
      </c>
      <c r="F83" s="84" t="str">
        <f>'Seguimiento Marzo 2026'!G135</f>
        <v>Herrera- Duarte- Buenos Aires 2</v>
      </c>
      <c r="G83" s="83" t="str">
        <f>'Seguimiento Marzo 2026'!H135</f>
        <v>Sin Iniciar</v>
      </c>
      <c r="H83" s="23" t="str">
        <f>'Seguimiento Marzo 2026'!I135</f>
        <v xml:space="preserve">Negociado </v>
      </c>
      <c r="I83" s="83" t="str">
        <f>'Seguimiento Marzo 2026'!P135</f>
        <v>2DO</v>
      </c>
      <c r="J83" s="85">
        <f>'Seguimiento Marzo 2026'!Q135</f>
        <v>0</v>
      </c>
      <c r="K83" s="84"/>
      <c r="L83" s="90" t="s">
        <v>544</v>
      </c>
      <c r="M83" s="286" t="s">
        <v>728</v>
      </c>
    </row>
    <row r="84" spans="1:14" ht="15.75" x14ac:dyDescent="0.25">
      <c r="A84" s="71">
        <v>76</v>
      </c>
      <c r="B84" s="23" t="str">
        <f>'Seguimiento Marzo 2026'!C136</f>
        <v>Santo Domingo</v>
      </c>
      <c r="C84" s="23" t="str">
        <f>'Seguimiento Marzo 2026'!D136</f>
        <v>Santo Domingo Oeste</v>
      </c>
      <c r="D84" s="23" t="str">
        <f>'Seguimiento Marzo 2026'!E136</f>
        <v>Bloque Barrio</v>
      </c>
      <c r="E84" s="23" t="str">
        <f>'Seguimiento Marzo 2026'!F136</f>
        <v>Herrera- El Abanico</v>
      </c>
      <c r="F84" s="23" t="str">
        <f>'Seguimiento Marzo 2026'!G136</f>
        <v>Herrera- El Abanico</v>
      </c>
      <c r="G84" s="23" t="str">
        <f>'Seguimiento Marzo 2026'!H136</f>
        <v>Detenido</v>
      </c>
      <c r="H84" s="23">
        <f>'Seguimiento Marzo 2026'!I136</f>
        <v>0</v>
      </c>
      <c r="I84" s="23" t="str">
        <f>'Seguimiento Marzo 2026'!P136</f>
        <v>2DO</v>
      </c>
      <c r="J84" s="326">
        <f>'Seguimiento Marzo 2026'!Q136</f>
        <v>0.05</v>
      </c>
      <c r="K84" s="23"/>
      <c r="L84" s="90" t="s">
        <v>544</v>
      </c>
      <c r="M84" s="286" t="s">
        <v>729</v>
      </c>
    </row>
    <row r="85" spans="1:14" ht="15.75" x14ac:dyDescent="0.25">
      <c r="A85" s="112">
        <v>77</v>
      </c>
      <c r="B85" s="83" t="str">
        <f>'Seguimiento Marzo 2026'!C137</f>
        <v>Santo Domingo</v>
      </c>
      <c r="C85" s="23" t="str">
        <f>'Seguimiento Marzo 2026'!D137</f>
        <v>Santo Domingo Oeste</v>
      </c>
      <c r="D85" s="83" t="str">
        <f>'Seguimiento Marzo 2026'!E137</f>
        <v>Bloque Barrio</v>
      </c>
      <c r="E85" s="84" t="str">
        <f>'Seguimiento Marzo 2026'!F137</f>
        <v>* Las Caobas-El Rosal</v>
      </c>
      <c r="F85" s="84" t="str">
        <f>'Seguimiento Marzo 2026'!G137</f>
        <v>Las Caobas-El Rosal</v>
      </c>
      <c r="G85" s="83" t="str">
        <f>'Seguimiento Marzo 2026'!H137</f>
        <v>Sin Iniciar</v>
      </c>
      <c r="H85" s="23" t="str">
        <f>'Seguimiento Marzo 2026'!I137</f>
        <v xml:space="preserve">Negociado </v>
      </c>
      <c r="I85" s="83" t="str">
        <f>'Seguimiento Marzo 2026'!P137</f>
        <v>2DO</v>
      </c>
      <c r="J85" s="85">
        <f>'Seguimiento Marzo 2026'!Q137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403" t="s">
        <v>545</v>
      </c>
      <c r="D93" s="403"/>
      <c r="E93" s="403"/>
      <c r="F93" s="403"/>
      <c r="G93" s="403"/>
      <c r="H93" s="403"/>
    </row>
    <row r="94" spans="1:14" ht="15" customHeight="1" x14ac:dyDescent="0.25">
      <c r="C94" s="403"/>
      <c r="D94" s="403"/>
      <c r="E94" s="403"/>
      <c r="F94" s="403"/>
      <c r="G94" s="403"/>
      <c r="H94" s="403"/>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opLeftCell="A61" workbookViewId="0">
      <selection activeCell="L19" sqref="L19"/>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78" t="s">
        <v>523</v>
      </c>
      <c r="B2" s="378"/>
      <c r="C2" s="378"/>
      <c r="D2" s="378"/>
      <c r="E2" s="378"/>
      <c r="F2" s="378"/>
      <c r="G2" s="378"/>
      <c r="H2" s="378"/>
      <c r="I2" s="378"/>
      <c r="J2" s="378"/>
    </row>
    <row r="3" spans="1:11" ht="21" customHeight="1" x14ac:dyDescent="0.25">
      <c r="A3" s="378" t="s">
        <v>517</v>
      </c>
      <c r="B3" s="378"/>
      <c r="C3" s="378"/>
      <c r="D3" s="378"/>
      <c r="E3" s="378"/>
      <c r="F3" s="378"/>
      <c r="G3" s="378"/>
      <c r="H3" s="378"/>
      <c r="I3" s="378"/>
      <c r="J3" s="378"/>
    </row>
    <row r="4" spans="1:11" ht="21" customHeight="1" x14ac:dyDescent="0.25">
      <c r="C4" s="173"/>
      <c r="D4" s="382" t="s">
        <v>737</v>
      </c>
      <c r="E4" s="382"/>
      <c r="F4" s="382"/>
      <c r="G4" s="376"/>
      <c r="H4" s="376"/>
      <c r="I4" s="173"/>
    </row>
    <row r="5" spans="1:11" ht="23.25" customHeight="1" x14ac:dyDescent="0.25"/>
    <row r="6" spans="1:11" ht="15" customHeight="1" x14ac:dyDescent="0.25">
      <c r="C6" s="381" t="s">
        <v>524</v>
      </c>
      <c r="D6" s="381"/>
      <c r="E6" s="381"/>
      <c r="F6" s="381"/>
      <c r="G6" s="381"/>
      <c r="H6" s="381"/>
    </row>
    <row r="7" spans="1:11" ht="15" customHeight="1" x14ac:dyDescent="0.25">
      <c r="C7" s="105"/>
      <c r="D7" s="383" t="s">
        <v>739</v>
      </c>
      <c r="E7" s="383"/>
      <c r="F7" s="383"/>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Marzo 2026'!C46</f>
        <v>Distrito Nacional</v>
      </c>
      <c r="C9" s="137" t="s">
        <v>197</v>
      </c>
      <c r="D9" s="137" t="s">
        <v>198</v>
      </c>
      <c r="E9" s="143" t="s">
        <v>199</v>
      </c>
      <c r="F9" s="143" t="s">
        <v>571</v>
      </c>
      <c r="G9" s="143" t="str">
        <f>'Seguimiento Marzo 2026'!H46</f>
        <v>Inaugurado</v>
      </c>
      <c r="H9" s="213"/>
      <c r="I9" s="81" t="str">
        <f>'Seguimiento Marzo 2026'!P46</f>
        <v>1ER</v>
      </c>
      <c r="J9" s="82">
        <f>'Seguimiento Marzo 2026'!Q46</f>
        <v>1</v>
      </c>
      <c r="K9" s="65" t="s">
        <v>529</v>
      </c>
    </row>
    <row r="10" spans="1:11" ht="15.75" x14ac:dyDescent="0.25">
      <c r="A10" s="104">
        <v>2</v>
      </c>
      <c r="B10" s="137" t="str">
        <f>'Seguimiento Marzo 2026'!C47</f>
        <v>Distrito Nacional</v>
      </c>
      <c r="C10" s="139" t="s">
        <v>197</v>
      </c>
      <c r="D10" s="139" t="s">
        <v>198</v>
      </c>
      <c r="E10" s="140" t="s">
        <v>530</v>
      </c>
      <c r="F10" s="140" t="s">
        <v>570</v>
      </c>
      <c r="G10" s="140" t="str">
        <f>'Seguimiento Marzo 2026'!H47</f>
        <v>Inaugurado</v>
      </c>
      <c r="H10" s="209"/>
      <c r="I10" s="84" t="str">
        <f>'Seguimiento Marzo 2026'!P47</f>
        <v>1ER</v>
      </c>
      <c r="J10" s="85">
        <f>'Seguimiento Marzo 2026'!Q47</f>
        <v>1</v>
      </c>
      <c r="K10" s="71" t="s">
        <v>531</v>
      </c>
    </row>
    <row r="11" spans="1:11" ht="15.75" x14ac:dyDescent="0.25">
      <c r="A11" s="104">
        <v>3</v>
      </c>
      <c r="B11" s="137" t="str">
        <f>'Seguimiento Marzo 2026'!C48</f>
        <v>Distrito Nacional</v>
      </c>
      <c r="C11" s="139" t="s">
        <v>197</v>
      </c>
      <c r="D11" s="139" t="s">
        <v>198</v>
      </c>
      <c r="E11" s="140" t="s">
        <v>569</v>
      </c>
      <c r="F11" s="140" t="s">
        <v>572</v>
      </c>
      <c r="G11" s="140" t="str">
        <f>'Seguimiento Marzo 2026'!H48</f>
        <v>Inaugurado</v>
      </c>
      <c r="H11" s="209"/>
      <c r="I11" s="84" t="str">
        <f>'Seguimiento Marzo 2026'!P48</f>
        <v>1ER</v>
      </c>
      <c r="J11" s="85">
        <f>'Seguimiento Marzo 2026'!Q48</f>
        <v>1</v>
      </c>
      <c r="K11" s="71" t="s">
        <v>531</v>
      </c>
    </row>
    <row r="12" spans="1:11" ht="15.75" x14ac:dyDescent="0.25">
      <c r="A12" s="104">
        <v>4</v>
      </c>
      <c r="B12" s="137" t="str">
        <f>'Seguimiento Marzo 2026'!C49</f>
        <v>Distrito Nacional</v>
      </c>
      <c r="C12" s="139" t="s">
        <v>197</v>
      </c>
      <c r="D12" s="139" t="s">
        <v>198</v>
      </c>
      <c r="E12" s="140" t="s">
        <v>205</v>
      </c>
      <c r="F12" s="140" t="s">
        <v>205</v>
      </c>
      <c r="G12" s="140" t="str">
        <f>'Seguimiento Marzo 2026'!H49</f>
        <v>Sin Iniciar</v>
      </c>
      <c r="H12" s="209" t="str">
        <f>'Seguimiento Marzo 2026'!I49</f>
        <v xml:space="preserve">Sin Propuesta </v>
      </c>
      <c r="I12" s="84" t="str">
        <f>'Seguimiento Marzo 2026'!P49</f>
        <v>2DO</v>
      </c>
      <c r="J12" s="85">
        <f>'Seguimiento Marzo 2026'!Q49</f>
        <v>0</v>
      </c>
      <c r="K12" s="71" t="s">
        <v>531</v>
      </c>
    </row>
    <row r="13" spans="1:11" ht="15.75" x14ac:dyDescent="0.25">
      <c r="A13" s="104">
        <v>5</v>
      </c>
      <c r="B13" s="137" t="str">
        <f>'Seguimiento Marzo 2026'!C50</f>
        <v>Distrito Nacional</v>
      </c>
      <c r="C13" s="139" t="s">
        <v>197</v>
      </c>
      <c r="D13" s="139" t="s">
        <v>198</v>
      </c>
      <c r="E13" s="140" t="s">
        <v>206</v>
      </c>
      <c r="F13" s="140" t="s">
        <v>206</v>
      </c>
      <c r="G13" s="140" t="str">
        <f>'Seguimiento Marzo 2026'!H50</f>
        <v>Sin Iniciar</v>
      </c>
      <c r="H13" s="209" t="str">
        <f>'Seguimiento Marzo 2026'!I50</f>
        <v xml:space="preserve">Sin Propuesta </v>
      </c>
      <c r="I13" s="84" t="str">
        <f>'Seguimiento Marzo 2026'!P50</f>
        <v>1ER</v>
      </c>
      <c r="J13" s="85">
        <f>'Seguimiento Marzo 2026'!Q50</f>
        <v>0</v>
      </c>
      <c r="K13" s="65" t="s">
        <v>529</v>
      </c>
    </row>
    <row r="14" spans="1:11" ht="31.5" x14ac:dyDescent="0.25">
      <c r="A14" s="103">
        <v>6</v>
      </c>
      <c r="B14" s="137" t="str">
        <f>'Seguimiento Marzo 2026'!C99</f>
        <v>Santo Domingo</v>
      </c>
      <c r="C14" s="139" t="s">
        <v>197</v>
      </c>
      <c r="D14" s="139" t="s">
        <v>198</v>
      </c>
      <c r="E14" s="140" t="s">
        <v>207</v>
      </c>
      <c r="F14" s="140" t="s">
        <v>207</v>
      </c>
      <c r="G14" s="140" t="str">
        <f>'Seguimiento Marzo 2026'!H99</f>
        <v>Sin Iniciar</v>
      </c>
      <c r="H14" s="209" t="str">
        <f>'Seguimiento Marzo 2026'!I99</f>
        <v xml:space="preserve">Con Propuesta de Donación </v>
      </c>
      <c r="I14" s="84" t="str">
        <f>'Seguimiento Marzo 2026'!P99</f>
        <v>1ER</v>
      </c>
      <c r="J14" s="85">
        <f>'Seguimiento Marzo 2026'!Q99</f>
        <v>0</v>
      </c>
      <c r="K14" s="65" t="s">
        <v>529</v>
      </c>
    </row>
    <row r="15" spans="1:11" ht="31.5" x14ac:dyDescent="0.25">
      <c r="A15" s="104">
        <v>7</v>
      </c>
      <c r="B15" s="137" t="str">
        <f>'Seguimiento Marzo 2026'!C66</f>
        <v>Santo Domingo</v>
      </c>
      <c r="C15" s="139" t="s">
        <v>197</v>
      </c>
      <c r="D15" s="139" t="s">
        <v>198</v>
      </c>
      <c r="E15" s="140" t="s">
        <v>207</v>
      </c>
      <c r="F15" s="140" t="s">
        <v>207</v>
      </c>
      <c r="G15" s="140" t="str">
        <f>'Seguimiento Marzo 2026'!H66</f>
        <v>Sin Iniciar</v>
      </c>
      <c r="H15" s="209" t="str">
        <f>'Seguimiento Marzo 2026'!I66</f>
        <v xml:space="preserve">Con Propuesta de Donación </v>
      </c>
      <c r="I15" s="84" t="str">
        <f>'Seguimiento Marzo 2026'!P66</f>
        <v>2DO</v>
      </c>
      <c r="J15" s="85">
        <f>'Seguimiento Marzo 2026'!Q66</f>
        <v>0</v>
      </c>
      <c r="K15" s="65" t="s">
        <v>529</v>
      </c>
    </row>
    <row r="16" spans="1:11" ht="31.5" x14ac:dyDescent="0.25">
      <c r="A16" s="104">
        <v>8</v>
      </c>
      <c r="B16" s="137" t="str">
        <f>'Seguimiento Marzo 2026'!C51</f>
        <v>Distrito Nacional</v>
      </c>
      <c r="C16" s="139" t="s">
        <v>197</v>
      </c>
      <c r="D16" s="139" t="s">
        <v>198</v>
      </c>
      <c r="E16" s="140" t="s">
        <v>208</v>
      </c>
      <c r="F16" s="140" t="s">
        <v>208</v>
      </c>
      <c r="G16" s="140" t="str">
        <f>'Seguimiento Marzo 2026'!H51</f>
        <v>Sin Iniciar</v>
      </c>
      <c r="H16" s="209" t="str">
        <f>'Seguimiento Marzo 2026'!I51</f>
        <v xml:space="preserve">Sin Propuesta </v>
      </c>
      <c r="I16" s="84" t="str">
        <f>'Seguimiento Marzo 2026'!P51</f>
        <v>1ER</v>
      </c>
      <c r="J16" s="85">
        <f>'Seguimiento Marzo 2026'!Q51</f>
        <v>0</v>
      </c>
      <c r="K16" s="65" t="s">
        <v>529</v>
      </c>
    </row>
    <row r="17" spans="1:11" ht="15.75" x14ac:dyDescent="0.25">
      <c r="A17" s="104">
        <v>9</v>
      </c>
      <c r="B17" s="137" t="str">
        <f>'Seguimiento Marzo 2026'!C52</f>
        <v>Distrito Nacional</v>
      </c>
      <c r="C17" s="139" t="s">
        <v>197</v>
      </c>
      <c r="D17" s="139" t="s">
        <v>198</v>
      </c>
      <c r="E17" s="140" t="s">
        <v>209</v>
      </c>
      <c r="F17" s="140" t="s">
        <v>209</v>
      </c>
      <c r="G17" s="140" t="str">
        <f>'Seguimiento Marzo 2026'!H52</f>
        <v>Sin Iniciar</v>
      </c>
      <c r="H17" s="209" t="str">
        <f>'Seguimiento Marzo 2026'!I52</f>
        <v xml:space="preserve">Sin Propuesta </v>
      </c>
      <c r="I17" s="84" t="str">
        <f>'Seguimiento Marzo 2026'!P52</f>
        <v>2DO</v>
      </c>
      <c r="J17" s="85">
        <f>'Seguimiento Marzo 2026'!Q52</f>
        <v>0</v>
      </c>
      <c r="K17" s="65" t="s">
        <v>529</v>
      </c>
    </row>
    <row r="18" spans="1:11" ht="15.75" x14ac:dyDescent="0.25">
      <c r="A18" s="104">
        <v>10</v>
      </c>
      <c r="B18" s="137" t="str">
        <f>'Seguimiento Marzo 2026'!C53</f>
        <v>Distrito Nacional</v>
      </c>
      <c r="C18" s="290" t="s">
        <v>197</v>
      </c>
      <c r="D18" s="290" t="s">
        <v>198</v>
      </c>
      <c r="E18" s="291" t="s">
        <v>211</v>
      </c>
      <c r="F18" s="291" t="s">
        <v>212</v>
      </c>
      <c r="G18" s="140" t="str">
        <f>'Seguimiento Marzo 2026'!H53</f>
        <v>Detenido</v>
      </c>
      <c r="H18" s="209"/>
      <c r="I18" s="84" t="str">
        <f>'Seguimiento Marzo 2026'!P53</f>
        <v>1ER</v>
      </c>
      <c r="J18" s="85">
        <f>'Seguimiento Marzo 2026'!Q53</f>
        <v>0.05</v>
      </c>
      <c r="K18" s="71" t="s">
        <v>531</v>
      </c>
    </row>
    <row r="19" spans="1:11" ht="15.75" x14ac:dyDescent="0.25">
      <c r="A19" s="103">
        <v>11</v>
      </c>
      <c r="B19" s="137" t="str">
        <f>'Seguimiento Marzo 2026'!C54</f>
        <v>Distrito Nacional</v>
      </c>
      <c r="C19" s="139" t="s">
        <v>197</v>
      </c>
      <c r="D19" s="139" t="s">
        <v>198</v>
      </c>
      <c r="E19" s="140" t="s">
        <v>213</v>
      </c>
      <c r="F19" s="140" t="s">
        <v>213</v>
      </c>
      <c r="G19" s="140" t="str">
        <f>'Seguimiento Marzo 2026'!H54</f>
        <v>Detenido</v>
      </c>
      <c r="H19" s="209"/>
      <c r="I19" s="84" t="str">
        <f>'Seguimiento Marzo 2026'!P54</f>
        <v>1ER</v>
      </c>
      <c r="J19" s="85">
        <f>'Seguimiento Marzo 2026'!Q54</f>
        <v>0.05</v>
      </c>
      <c r="K19" s="71" t="s">
        <v>531</v>
      </c>
    </row>
    <row r="20" spans="1:11" ht="15.75" x14ac:dyDescent="0.25">
      <c r="A20" s="104">
        <v>12</v>
      </c>
      <c r="B20" s="137" t="str">
        <f>'Seguimiento Marzo 2026'!C55</f>
        <v>Distrito Nacional</v>
      </c>
      <c r="C20" s="139" t="s">
        <v>197</v>
      </c>
      <c r="D20" s="139" t="s">
        <v>198</v>
      </c>
      <c r="E20" s="140" t="s">
        <v>214</v>
      </c>
      <c r="F20" s="140" t="s">
        <v>214</v>
      </c>
      <c r="G20" s="140" t="str">
        <f>'Seguimiento Marzo 2026'!H55</f>
        <v>Sin Iniciar</v>
      </c>
      <c r="H20" s="209" t="str">
        <f>'Seguimiento Marzo 2026'!I55</f>
        <v xml:space="preserve">Con Propuesta </v>
      </c>
      <c r="I20" s="84" t="str">
        <f>'Seguimiento Marzo 2026'!P55</f>
        <v>2DO</v>
      </c>
      <c r="J20" s="85">
        <f>'Seguimiento Marzo 2026'!Q55</f>
        <v>0</v>
      </c>
      <c r="K20" s="71" t="s">
        <v>531</v>
      </c>
    </row>
    <row r="21" spans="1:11" ht="15.75" x14ac:dyDescent="0.25">
      <c r="A21" s="104">
        <v>13</v>
      </c>
      <c r="B21" s="137" t="str">
        <f>'Seguimiento Marzo 2026'!C96</f>
        <v>Santo Domingo</v>
      </c>
      <c r="C21" s="139" t="s">
        <v>197</v>
      </c>
      <c r="D21" s="139" t="s">
        <v>198</v>
      </c>
      <c r="E21" s="140" t="s">
        <v>215</v>
      </c>
      <c r="F21" s="140" t="s">
        <v>216</v>
      </c>
      <c r="G21" s="140" t="str">
        <f>'Seguimiento Marzo 2026'!H96</f>
        <v>Sin Iniciar</v>
      </c>
      <c r="H21" s="209" t="str">
        <f>'Seguimiento Marzo 2026'!I96</f>
        <v xml:space="preserve">Sin Propuesta </v>
      </c>
      <c r="I21" s="84" t="str">
        <f>'Seguimiento Marzo 2026'!P96</f>
        <v>2DO</v>
      </c>
      <c r="J21" s="85">
        <f>'Seguimiento Marzo 2026'!Q96</f>
        <v>0</v>
      </c>
      <c r="K21" s="71" t="s">
        <v>531</v>
      </c>
    </row>
    <row r="22" spans="1:11" ht="31.5" x14ac:dyDescent="0.25">
      <c r="A22" s="104">
        <v>14</v>
      </c>
      <c r="B22" s="137" t="str">
        <f>'Seguimiento Marzo 2026'!C97</f>
        <v>Santo Domingo</v>
      </c>
      <c r="C22" s="139" t="s">
        <v>197</v>
      </c>
      <c r="D22" s="139" t="s">
        <v>198</v>
      </c>
      <c r="E22" s="140" t="s">
        <v>217</v>
      </c>
      <c r="F22" s="140" t="s">
        <v>218</v>
      </c>
      <c r="G22" s="140" t="str">
        <f>'Seguimiento Marzo 2026'!H97</f>
        <v>Sin Iniciar</v>
      </c>
      <c r="H22" s="209" t="str">
        <f>'Seguimiento Marzo 2026'!I97</f>
        <v xml:space="preserve">Sin Propuesta </v>
      </c>
      <c r="I22" s="84" t="str">
        <f>'Seguimiento Marzo 2026'!P97</f>
        <v>2DO</v>
      </c>
      <c r="J22" s="85">
        <f>'Seguimiento Marzo 2026'!Q97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380" t="s">
        <v>523</v>
      </c>
      <c r="F36" s="380"/>
      <c r="G36" s="380"/>
    </row>
    <row r="37" spans="2:13" x14ac:dyDescent="0.25">
      <c r="B37"/>
      <c r="E37" s="380"/>
      <c r="F37" s="380"/>
      <c r="G37" s="380"/>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379" t="s">
        <v>524</v>
      </c>
      <c r="F40" s="379"/>
      <c r="G40" s="379"/>
      <c r="H40" s="379"/>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3.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Marzo 2026</vt:lpstr>
      <vt:lpstr>CAIPI Santo Domingo</vt:lpstr>
      <vt:lpstr>Marzo 2026</vt:lpstr>
      <vt:lpstr>tabla dinamica</vt:lpstr>
      <vt:lpstr>primera infancia</vt:lpstr>
      <vt:lpstr>Gráfico4</vt:lpstr>
      <vt:lpstr>Gráfico6</vt:lpstr>
      <vt:lpstr>Gráfico7</vt:lpstr>
      <vt:lpstr>'CAIPI Santo Domingo'!Área_de_impresión</vt:lpstr>
      <vt:lpstr>'estado terrenos '!Área_de_impresión</vt:lpstr>
      <vt:lpstr>'Marzo 2026'!Área_de_impresión</vt:lpstr>
      <vt:lpstr>'Resumen CAIPI detenidos ene18'!Área_de_impresión</vt:lpstr>
      <vt:lpstr>'Seguimiento Marzo 2026'!Área_de_impresión</vt:lpstr>
      <vt:lpstr>'estado terrenos '!Títulos_a_imprimir</vt:lpstr>
      <vt:lpstr>'Seguimiento Marzo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2026-04-07T16:53:55Z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