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defaultThemeVersion="124226"/>
  <xr:revisionPtr revIDLastSave="54" documentId="8_{47B922D9-DD7E-46AB-9B09-2E9A5E952985}" xr6:coauthVersionLast="45" xr6:coauthVersionMax="45" xr10:uidLastSave="{6762EBB1-65F4-432B-AFCE-F8DF08BABA13}"/>
  <bookViews>
    <workbookView xWindow="-120" yWindow="-120" windowWidth="29040" windowHeight="15840" firstSheet="2" activeTab="2" xr2:uid="{00000000-000D-0000-FFFF-FFFF00000000}"/>
  </bookViews>
  <sheets>
    <sheet name="QAC" sheetId="6" state="hidden" r:id="rId1"/>
    <sheet name="QEC" sheetId="7" state="hidden" r:id="rId2"/>
    <sheet name="Hoja4" sheetId="18" r:id="rId3"/>
    <sheet name="CXP-QD" sheetId="5" r:id="rId4"/>
    <sheet name="Hoja2" sheetId="12" state="hidden" r:id="rId5"/>
    <sheet name="Hoja1" sheetId="13" state="hidden" r:id="rId6"/>
    <sheet name="Convenios -Prov." sheetId="10" state="hidden" r:id="rId7"/>
    <sheet name="Provisiones " sheetId="9" r:id="rId8"/>
    <sheet name="GESTION PASADA" sheetId="16" r:id="rId9"/>
    <sheet name="PROCESOS DEVUELTOS SIGEF" sheetId="11" r:id="rId10"/>
    <sheet name="PAGOS " sheetId="17" r:id="rId11"/>
    <sheet name="Hoja3" sheetId="14" state="hidden" r:id="rId12"/>
  </sheets>
  <definedNames>
    <definedName name="_xlnm._FilterDatabase" localSheetId="3" hidden="1">'CXP-QD'!$B$5:$I$5</definedName>
    <definedName name="_xlnm._FilterDatabase" localSheetId="7" hidden="1">'Provisiones '!$A$6:$F$11</definedName>
    <definedName name="_xlnm._FilterDatabase" localSheetId="0" hidden="1">QAC!$A$6:$H$157</definedName>
    <definedName name="_xlnm.Print_Area" localSheetId="6">'Convenios -Prov.'!$A$1:$H$21</definedName>
    <definedName name="_xlnm.Print_Area" localSheetId="3">'CXP-QD'!$A$1:$J$17</definedName>
    <definedName name="_xlnm.Print_Area" localSheetId="9">'PROCESOS DEVUELTOS SIGEF'!$A$1:$H$43</definedName>
    <definedName name="_xlnm.Print_Area" localSheetId="7">'Provisiones '!$A$1:$G$22</definedName>
    <definedName name="_xlnm.Print_Area" localSheetId="0">QAC!$A$1:$L$197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8" l="1"/>
  <c r="J11" i="18"/>
  <c r="H11" i="18"/>
  <c r="E11" i="5" l="1"/>
  <c r="E41" i="17" l="1"/>
  <c r="E39" i="17"/>
  <c r="F9" i="9" l="1"/>
  <c r="E36" i="17" l="1"/>
  <c r="F8" i="9" l="1"/>
  <c r="G17" i="16" l="1"/>
  <c r="G9" i="9" l="1"/>
  <c r="G42" i="14" l="1"/>
  <c r="F42" i="14"/>
  <c r="G40" i="14"/>
  <c r="F40" i="14"/>
  <c r="G36" i="14"/>
  <c r="F36" i="14"/>
  <c r="G34" i="14"/>
  <c r="F34" i="14"/>
  <c r="G30" i="14"/>
  <c r="F30" i="14"/>
  <c r="G27" i="14"/>
  <c r="F27" i="14"/>
  <c r="G21" i="14"/>
  <c r="F21" i="14"/>
  <c r="G10" i="14"/>
  <c r="F10" i="14"/>
  <c r="G8" i="14"/>
  <c r="F8" i="14"/>
  <c r="G6" i="14"/>
  <c r="F6" i="14"/>
  <c r="F43" i="14" l="1"/>
  <c r="G43" i="14"/>
  <c r="G44" i="14"/>
  <c r="G33" i="11" l="1"/>
  <c r="H7" i="10" l="1"/>
  <c r="H17" i="13" l="1"/>
  <c r="H16" i="13"/>
  <c r="H12" i="13"/>
  <c r="H11" i="13"/>
  <c r="H10" i="13"/>
  <c r="H7" i="13"/>
  <c r="A7" i="13"/>
  <c r="H20" i="13" l="1"/>
  <c r="L60" i="6" l="1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A43" i="6" l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M60" i="6"/>
  <c r="N60" i="6"/>
  <c r="O60" i="6"/>
  <c r="Q42" i="6" l="1"/>
  <c r="Q41" i="6"/>
  <c r="K155" i="6"/>
  <c r="Q40" i="6"/>
  <c r="K95" i="6" l="1"/>
  <c r="N17" i="7" l="1"/>
  <c r="L17" i="7"/>
  <c r="K17" i="7"/>
  <c r="Q30" i="6"/>
  <c r="Q39" i="6"/>
  <c r="K131" i="6" l="1"/>
  <c r="K130" i="6"/>
  <c r="J49" i="7"/>
  <c r="K92" i="6" l="1"/>
  <c r="J48" i="7"/>
  <c r="J47" i="7" l="1"/>
  <c r="P25" i="6" l="1"/>
  <c r="P60" i="6" s="1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1" i="6"/>
  <c r="Q32" i="6"/>
  <c r="Q7" i="6"/>
  <c r="Q33" i="6"/>
  <c r="Q34" i="6"/>
  <c r="Q35" i="6"/>
  <c r="Q36" i="6"/>
  <c r="Q37" i="6"/>
  <c r="Q38" i="6"/>
  <c r="M16" i="7"/>
  <c r="M17" i="7" s="1"/>
  <c r="O7" i="7"/>
  <c r="O6" i="7"/>
  <c r="P7" i="7"/>
  <c r="P8" i="7"/>
  <c r="P9" i="7"/>
  <c r="P10" i="7"/>
  <c r="P11" i="7"/>
  <c r="P12" i="7"/>
  <c r="P13" i="7"/>
  <c r="P14" i="7"/>
  <c r="P15" i="7"/>
  <c r="P16" i="7"/>
  <c r="O17" i="7" l="1"/>
  <c r="J55" i="7"/>
  <c r="K93" i="6" l="1"/>
  <c r="K185" i="6" l="1"/>
  <c r="K124" i="6" l="1"/>
  <c r="K97" i="6" l="1"/>
  <c r="K138" i="6"/>
  <c r="L94" i="6" l="1"/>
  <c r="K139" i="6" l="1"/>
  <c r="J6" i="7" l="1"/>
  <c r="P6" i="7"/>
  <c r="J7" i="7" l="1"/>
  <c r="K183" i="6" l="1"/>
  <c r="K181" i="6" l="1"/>
  <c r="K182" i="6" l="1"/>
  <c r="K187" i="6" s="1"/>
  <c r="A180" i="6"/>
  <c r="A181" i="6" s="1"/>
  <c r="A182" i="6" s="1"/>
  <c r="A183" i="6" s="1"/>
  <c r="A184" i="6" s="1"/>
  <c r="A185" i="6" s="1"/>
  <c r="A186" i="6" s="1"/>
  <c r="U60" i="6" l="1"/>
  <c r="A78" i="6" l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43" i="7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K113" i="6" l="1"/>
  <c r="K149" i="6"/>
  <c r="K122" i="6" l="1"/>
  <c r="K133" i="6" l="1"/>
  <c r="K127" i="6" l="1"/>
  <c r="K135" i="6" l="1"/>
  <c r="K129" i="6" l="1"/>
  <c r="K100" i="6" l="1"/>
  <c r="K128" i="6" l="1"/>
  <c r="J16" i="7" l="1"/>
  <c r="J17" i="7" s="1"/>
  <c r="J52" i="7" l="1"/>
  <c r="L108" i="6" l="1"/>
  <c r="L132" i="6" l="1"/>
  <c r="L157" i="6" s="1"/>
  <c r="K111" i="6" l="1"/>
  <c r="J61" i="7" l="1"/>
  <c r="K82" i="6" l="1"/>
  <c r="J57" i="7" l="1"/>
  <c r="K119" i="6" l="1"/>
  <c r="K142" i="6" l="1"/>
  <c r="K94" i="6" l="1"/>
  <c r="K114" i="6" l="1"/>
  <c r="K25" i="6" l="1"/>
  <c r="K60" i="6" s="1"/>
  <c r="K143" i="6" l="1"/>
  <c r="K125" i="6" l="1"/>
  <c r="J54" i="7" l="1"/>
  <c r="K121" i="6" l="1"/>
  <c r="K115" i="6" l="1"/>
  <c r="J51" i="7" l="1"/>
  <c r="K118" i="6" l="1"/>
  <c r="K146" i="6" l="1"/>
  <c r="K120" i="6" l="1"/>
  <c r="K55" i="7" l="1"/>
  <c r="K66" i="7" s="1"/>
  <c r="Q8" i="6" l="1"/>
  <c r="Q9" i="6"/>
  <c r="K106" i="6"/>
  <c r="K101" i="6"/>
  <c r="K79" i="6"/>
  <c r="K147" i="6"/>
  <c r="K116" i="6"/>
  <c r="K110" i="6"/>
  <c r="K78" i="6"/>
  <c r="K80" i="6"/>
  <c r="K103" i="6"/>
  <c r="K105" i="6"/>
  <c r="K84" i="6"/>
  <c r="K109" i="6"/>
  <c r="K83" i="6"/>
  <c r="K112" i="6"/>
  <c r="K157" i="6" l="1"/>
  <c r="J59" i="7"/>
  <c r="J50" i="7"/>
  <c r="J66" i="7" s="1"/>
  <c r="A8" i="7" l="1"/>
  <c r="A9" i="7" s="1"/>
  <c r="A10" i="7" s="1"/>
  <c r="A11" i="7" s="1"/>
  <c r="A12" i="7" s="1"/>
  <c r="A13" i="7" s="1"/>
  <c r="A14" i="7" s="1"/>
  <c r="A15" i="7" s="1"/>
  <c r="A16" i="7" s="1"/>
  <c r="A8" i="13" l="1"/>
  <c r="A9" i="13" s="1"/>
  <c r="A10" i="13" s="1"/>
  <c r="A11" i="13" s="1"/>
  <c r="A12" i="13" s="1"/>
  <c r="A13" i="13" s="1"/>
  <c r="A14" i="13"/>
  <c r="A15" i="13" s="1"/>
  <c r="A16" i="13" s="1"/>
  <c r="A17" i="13" s="1"/>
  <c r="A18" i="13" s="1"/>
</calcChain>
</file>

<file path=xl/sharedStrings.xml><?xml version="1.0" encoding="utf-8"?>
<sst xmlns="http://schemas.openxmlformats.org/spreadsheetml/2006/main" count="1494" uniqueCount="721">
  <si>
    <t xml:space="preserve">DIRECCION GENERAL DE PROGRAMAS ESPECIALES DE LA PRESIDENCIA (DIGEPEP) </t>
  </si>
  <si>
    <t>No.</t>
  </si>
  <si>
    <t>Nombre del Proveedor</t>
  </si>
  <si>
    <t>Total de Deuda Valor RD$</t>
  </si>
  <si>
    <t>PLAN QUISQUEYA SOMOS TODOS</t>
  </si>
  <si>
    <t>Fecha Límite de Pago a Proveedor</t>
  </si>
  <si>
    <t>AGUA CRYSTAL, SA</t>
  </si>
  <si>
    <t>PLAZA NACO HOTEL, SRL</t>
  </si>
  <si>
    <t>A010010011500000029</t>
  </si>
  <si>
    <t>Numero de Factura Gubernamental y No. de Orden o Certif.</t>
  </si>
  <si>
    <t>OFICIO DC-9-2017-386</t>
  </si>
  <si>
    <t>046-17</t>
  </si>
  <si>
    <t>CI-0000437-2017</t>
  </si>
  <si>
    <t>FUNDACION PARA ANGELES, INC</t>
  </si>
  <si>
    <t>GLOCAL DESARROLLO RURAL SOSTENIBLE INC</t>
  </si>
  <si>
    <t>Antiguedad de Saldo de 1 a 30 Días</t>
  </si>
  <si>
    <t>Antiguedad de Saldo de 31 a 60 Días</t>
  </si>
  <si>
    <t>2018-00011</t>
  </si>
  <si>
    <t>Antiguedad de Saldo de 61 a 90 Días</t>
  </si>
  <si>
    <t>Antiguedad de Saldo de 91 a 120 Días</t>
  </si>
  <si>
    <t>Antiguedad de Saldo a más de 121 Días</t>
  </si>
  <si>
    <t>RETENCIONES POR PAGAR</t>
  </si>
  <si>
    <t>2018-00015</t>
  </si>
  <si>
    <t>Otros Serviciso Tecnico Profesional</t>
  </si>
  <si>
    <t>Servicio de Alimentos</t>
  </si>
  <si>
    <t>Codificación</t>
  </si>
  <si>
    <t>Fecha de Registro</t>
  </si>
  <si>
    <t>Concepto</t>
  </si>
  <si>
    <t>Eventos Generales</t>
  </si>
  <si>
    <t>Servicios de Alimentos</t>
  </si>
  <si>
    <t>Servicio Especial de Manteniemiento de Unidad de Aire</t>
  </si>
  <si>
    <t>Actuaciones Artisticas</t>
  </si>
  <si>
    <t>Retenciones del 100%, 30%, 10% y 5%</t>
  </si>
  <si>
    <t>PUBLICIDAD</t>
  </si>
  <si>
    <t>SERVICIO DE ALIMENTOS</t>
  </si>
  <si>
    <t>Servicio de Capacitacion</t>
  </si>
  <si>
    <t>Hoteles Nacionales, SA</t>
  </si>
  <si>
    <t>Transferencias Corrientes</t>
  </si>
  <si>
    <t>2.2.2.2.01</t>
  </si>
  <si>
    <t>Cuenta Objetal</t>
  </si>
  <si>
    <t>2.3.1.1.01</t>
  </si>
  <si>
    <t>2.2.2.1.01</t>
  </si>
  <si>
    <t>2.2.7.2.06</t>
  </si>
  <si>
    <t>2.2.8.6.01</t>
  </si>
  <si>
    <t>2.2.8.6.04</t>
  </si>
  <si>
    <t>2.2.8.7.06</t>
  </si>
  <si>
    <t>2.2.8.7.04</t>
  </si>
  <si>
    <t>2.3.5.3.01</t>
  </si>
  <si>
    <t>2.2.8.8.01</t>
  </si>
  <si>
    <t>2.4.1.6.01</t>
  </si>
  <si>
    <t>SERVICIO DE CAPACITACION</t>
  </si>
  <si>
    <t>SANTO DOMINGO MOTORS COMPANY, SA</t>
  </si>
  <si>
    <t>2018-000401</t>
  </si>
  <si>
    <t>SERVICIO DE ALIMENTACION</t>
  </si>
  <si>
    <t xml:space="preserve">Mantenimiento del Vehiculo </t>
  </si>
  <si>
    <t>NOMINAS</t>
  </si>
  <si>
    <t>031/18</t>
  </si>
  <si>
    <t>2019-00007</t>
  </si>
  <si>
    <t>PLAN QUISQUEYA  APRENDE CONTIGO</t>
  </si>
  <si>
    <t>Condiciones Doc.</t>
  </si>
  <si>
    <t>NO EMITEN NCF</t>
  </si>
  <si>
    <t>INSTITUTO POSTAL DOMINICANO</t>
  </si>
  <si>
    <t>Envio de documentos a diferentes puntos del país</t>
  </si>
  <si>
    <t>2.2.4.2.01</t>
  </si>
  <si>
    <t>Servicios de alimentos para diferentes actividades de la inst. (En el interior)</t>
  </si>
  <si>
    <t>4 OJOS PUBLICIDAD, EIRL</t>
  </si>
  <si>
    <t>A010010011500004738</t>
  </si>
  <si>
    <t xml:space="preserve">RESTAURANT LINA, S. A. </t>
  </si>
  <si>
    <t>Servicios de Hospedaje y Alimentación</t>
  </si>
  <si>
    <t>2.2.3.1.01</t>
  </si>
  <si>
    <t>A010010011500004739</t>
  </si>
  <si>
    <t>HOTELES NACIONALES</t>
  </si>
  <si>
    <t>Realizacion de Talleres de Trabajo en Equipo y Estrategia de Comun.</t>
  </si>
  <si>
    <t xml:space="preserve">Mantenimiento de los vehiculos de la inst. </t>
  </si>
  <si>
    <t>B1500000007</t>
  </si>
  <si>
    <t>LAVANDERIA ROYAL, SRL</t>
  </si>
  <si>
    <t>Servicio de lavanderia para Uso Institucional</t>
  </si>
  <si>
    <t>2.2.8.5.02</t>
  </si>
  <si>
    <t>B1500004580</t>
  </si>
  <si>
    <t>A010010011500000860</t>
  </si>
  <si>
    <t>RADIO CADENA COMERCIAL, SA</t>
  </si>
  <si>
    <t>B1500003833</t>
  </si>
  <si>
    <t>B1500000285</t>
  </si>
  <si>
    <t>B1500000283</t>
  </si>
  <si>
    <t>B1500000282</t>
  </si>
  <si>
    <t>FOX PUBLICIDAD, SRL</t>
  </si>
  <si>
    <t>Impresión y Encuadernacion</t>
  </si>
  <si>
    <t>CLEAN STOP, SRL</t>
  </si>
  <si>
    <t>Servicio de mantenimeinto de vehiculo (lavado)</t>
  </si>
  <si>
    <t>SORANO INVESTMENTS, SRL</t>
  </si>
  <si>
    <t>ALQUILER DE LA DR. BAEZ</t>
  </si>
  <si>
    <t>2.2.5.1.01</t>
  </si>
  <si>
    <t>2.2.8.7.05</t>
  </si>
  <si>
    <t>EDITORA LISTIN DIARIO, SA</t>
  </si>
  <si>
    <t>PRODUCTO DE PAPEL</t>
  </si>
  <si>
    <t>2.3.3.2.01</t>
  </si>
  <si>
    <t>PUBLICIDAD Y PROPAGANDA</t>
  </si>
  <si>
    <t>2018-00149</t>
  </si>
  <si>
    <t>PINES METALICOS Y DE COLOR DORADO</t>
  </si>
  <si>
    <t>2018-0007</t>
  </si>
  <si>
    <t>2018-00089</t>
  </si>
  <si>
    <t>D CLASICO, SRL</t>
  </si>
  <si>
    <t>2018-0033</t>
  </si>
  <si>
    <t>DELTA COMERCIAL, SA</t>
  </si>
  <si>
    <t>2018-00208</t>
  </si>
  <si>
    <t>30/07/218</t>
  </si>
  <si>
    <t>EDITORA CIPRIANO, SRL</t>
  </si>
  <si>
    <t>FUNDACION OVIEDO</t>
  </si>
  <si>
    <t>Servicio Oftalmologico y entrega de lentes para operativos visuales</t>
  </si>
  <si>
    <t>2018-00062</t>
  </si>
  <si>
    <t>HECHO EN CASA, SRL</t>
  </si>
  <si>
    <t>Servicios de alimentos para diferentes actividades de la inst.</t>
  </si>
  <si>
    <t>BS-0004727-2018</t>
  </si>
  <si>
    <t>HOTELES NACIONALES, SA</t>
  </si>
  <si>
    <t>EVENTOS GENERALES</t>
  </si>
  <si>
    <t>BS-0002574-2018</t>
  </si>
  <si>
    <t>UNIVERSIDAD NACIONAL EVANGELICA</t>
  </si>
  <si>
    <t>Colaborar con el QAC en la reduccion del nivel de analfabetimos para constribuir con la erradicacion de la extrema pobreza.</t>
  </si>
  <si>
    <t>2018-00045</t>
  </si>
  <si>
    <t>Impresión de Banner full color</t>
  </si>
  <si>
    <t xml:space="preserve">OTROS SERVICIOS TECNICOS PROFESIONALES  </t>
  </si>
  <si>
    <t xml:space="preserve">Mantenimiento de vehiculos de la inst. </t>
  </si>
  <si>
    <t>2019-00023</t>
  </si>
  <si>
    <t>NUEVA EDITORA LA INFORMACION, SRL</t>
  </si>
  <si>
    <t>2.2.2.1.1</t>
  </si>
  <si>
    <t>2019-00022</t>
  </si>
  <si>
    <t>COMPAÑÍA DE ALIMENTACION INDUSTRIAL DOMINICO EUROPEA, SRL</t>
  </si>
  <si>
    <t>Servicio de Comida P/Distintas Reuniones del Plan Nacional de Alfabetizacion</t>
  </si>
  <si>
    <t>2019-00017</t>
  </si>
  <si>
    <t>CORPORACION DOMINICANA DE RADIO Y TELEVISION, SRL</t>
  </si>
  <si>
    <t>2018-00364</t>
  </si>
  <si>
    <t>Orden S. 025/18</t>
  </si>
  <si>
    <t>DELTA COMERCIAL, C. POR A.</t>
  </si>
  <si>
    <t>2018-00332</t>
  </si>
  <si>
    <t>2018-0031</t>
  </si>
  <si>
    <t>SERVICIO DE LAVANDERIA</t>
  </si>
  <si>
    <t>2018-0008</t>
  </si>
  <si>
    <t>PUBLICACIONES AHORA, SAS</t>
  </si>
  <si>
    <t>NOMINAS (QAC)</t>
  </si>
  <si>
    <t>PLAN QUISQUEYA EMPIEZA CONTIGO</t>
  </si>
  <si>
    <t>2.3.1.3.03</t>
  </si>
  <si>
    <t>036-17</t>
  </si>
  <si>
    <t>Mantenimiento y Reparacion de Equipo de Transporte</t>
  </si>
  <si>
    <t>DAF-CM-2018-0042</t>
  </si>
  <si>
    <t>Servicios de Alimentación a Participantes en Activid.</t>
  </si>
  <si>
    <t>Manteniemitno y Reparacion de Transporte</t>
  </si>
  <si>
    <t>NOMINAS (QEC)</t>
  </si>
  <si>
    <t>BS-002663-2019</t>
  </si>
  <si>
    <t>EDITORA CIRRIPIO, SAS</t>
  </si>
  <si>
    <t>2018-00363</t>
  </si>
  <si>
    <t>CLARAMENTE FITNESS, SRL</t>
  </si>
  <si>
    <t>SERV. DE CONTRATACION PARA CAPACITACION</t>
  </si>
  <si>
    <t>2.3.9.2.01</t>
  </si>
  <si>
    <t>2019-00043</t>
  </si>
  <si>
    <t>EDITORA CORRIPIO, SAS</t>
  </si>
  <si>
    <t>DIGEPEP-CCC-CP-2019-001</t>
  </si>
  <si>
    <t>2.3.9.2.02</t>
  </si>
  <si>
    <t>UTILES DE ENSEÑANZA</t>
  </si>
  <si>
    <t>2019-00042</t>
  </si>
  <si>
    <t>2.2.9.2.01</t>
  </si>
  <si>
    <t>BERONICA DE LA CRUZ MARTINEZ</t>
  </si>
  <si>
    <t>SANTIAGO DEL CASTILLO RAMIREZ</t>
  </si>
  <si>
    <t>LLANTAS Y NEUMATICOS</t>
  </si>
  <si>
    <t>2019-00054</t>
  </si>
  <si>
    <t>AUTOREPUESTO MONTILLA, SRL</t>
  </si>
  <si>
    <t>IN POL,SRL</t>
  </si>
  <si>
    <t>2019-0034</t>
  </si>
  <si>
    <t>UTILES DE OFICINA</t>
  </si>
  <si>
    <t>2019-00070</t>
  </si>
  <si>
    <t>2.6.5.4.01</t>
  </si>
  <si>
    <t>2019-00102</t>
  </si>
  <si>
    <t>KACORIS SERVICES, SRL</t>
  </si>
  <si>
    <t>DIGEPEP-UC-CD-2019-0028</t>
  </si>
  <si>
    <t>LEONILDA ALTAGRACIA BAEZ DE URBAEZ</t>
  </si>
  <si>
    <t>DIGEPEP-UC-CD-2019-0033</t>
  </si>
  <si>
    <t>2019-0084</t>
  </si>
  <si>
    <t>ANGELA MARIA VASQUEZ COLLADO</t>
  </si>
  <si>
    <t>2019-0088</t>
  </si>
  <si>
    <t>DIGEPEP-UC-CD-2019-0092</t>
  </si>
  <si>
    <t>YOSCAL JOSELIN DIAZ</t>
  </si>
  <si>
    <t>TRA-08-2017-304-21/08/2017</t>
  </si>
  <si>
    <t>CI-000322-2018</t>
  </si>
  <si>
    <t>LIGA MUNICIPAL DOMINICANA</t>
  </si>
  <si>
    <t>2019-00087</t>
  </si>
  <si>
    <t>2019-000111</t>
  </si>
  <si>
    <t>ERBE, SRL</t>
  </si>
  <si>
    <t>2019-00076</t>
  </si>
  <si>
    <t>RONNY DANIEL CARPIO SANTANA</t>
  </si>
  <si>
    <t>BS-0006653-2019</t>
  </si>
  <si>
    <t>SERVICIO SISTEMA MOTRIZ A M G EIRL</t>
  </si>
  <si>
    <t>MANTENIMIENTO Y REPARACION DE EQUIPO</t>
  </si>
  <si>
    <t>BS-0006390-2019</t>
  </si>
  <si>
    <t>PRODUCTO MEDICINALES</t>
  </si>
  <si>
    <t>2.3.4.1.01</t>
  </si>
  <si>
    <t>2019-00098</t>
  </si>
  <si>
    <t>MULTISERVICIOS VALDEZ MARTINEZ, SRL</t>
  </si>
  <si>
    <t>VARIAS</t>
  </si>
  <si>
    <t>2019-00120</t>
  </si>
  <si>
    <t>EL POLY GOURMET, SRL</t>
  </si>
  <si>
    <t>022/19</t>
  </si>
  <si>
    <t>CI-000170-2019</t>
  </si>
  <si>
    <t>23/05/219</t>
  </si>
  <si>
    <t>FUNDACION UNIVERSIDAD CATOLICA TECNOLOGICA DE BARAHONA</t>
  </si>
  <si>
    <t>BS-0006654-2019</t>
  </si>
  <si>
    <t>SERVICIOS SISTEMA MOTRIZ A M G, EIRL</t>
  </si>
  <si>
    <t>MATENIMIENTO Y REPARACION DE EQUIPOS</t>
  </si>
  <si>
    <t>CENTRO AUTOMOTRIZ REMESA, SRL</t>
  </si>
  <si>
    <t>PRENDA DE VESTIR</t>
  </si>
  <si>
    <t>2.3.2.3.01</t>
  </si>
  <si>
    <t>B1500000028</t>
  </si>
  <si>
    <t>2019-00094</t>
  </si>
  <si>
    <t>FRANCISCO JOSE PEÑA CABRERA</t>
  </si>
  <si>
    <t>Servicios de Alimentacion</t>
  </si>
  <si>
    <t>Servicio de GPS</t>
  </si>
  <si>
    <t>014/19</t>
  </si>
  <si>
    <t>012/19</t>
  </si>
  <si>
    <t>ESCUELA DOMINICANA DE COMUNICACIONES ORAL, EDOCO</t>
  </si>
  <si>
    <t>2019-00014</t>
  </si>
  <si>
    <t>2019-00015</t>
  </si>
  <si>
    <t>FRANCISCO JAVIER VARGAS RAMIREZ</t>
  </si>
  <si>
    <t>015/19</t>
  </si>
  <si>
    <t>D LUNA AUTO PARTS, SRL</t>
  </si>
  <si>
    <t>ROSARIO DEL CARMEN CARRAZCO GUZMAN</t>
  </si>
  <si>
    <t>FELICIA ALTAGRACIA GARCIA ESPINAL</t>
  </si>
  <si>
    <t>2.3.3.3.01</t>
  </si>
  <si>
    <t>2019-00082</t>
  </si>
  <si>
    <t>2019-00086</t>
  </si>
  <si>
    <t>BIMI STOP, SRL</t>
  </si>
  <si>
    <t>2019-00093</t>
  </si>
  <si>
    <t>RRHH-03-201-340</t>
  </si>
  <si>
    <t>TRA-03-2019-578</t>
  </si>
  <si>
    <t>TRA-03-2019-229</t>
  </si>
  <si>
    <t>2019-00143</t>
  </si>
  <si>
    <t>27/06/219</t>
  </si>
  <si>
    <t>ARTE GRAFICA</t>
  </si>
  <si>
    <t>QEC-04-2019-669</t>
  </si>
  <si>
    <t>3.4, 6.3 Y 6.2</t>
  </si>
  <si>
    <t>2019-00095</t>
  </si>
  <si>
    <t>FRESCO DEL HORNO, SRL</t>
  </si>
  <si>
    <t>22/0/2018</t>
  </si>
  <si>
    <t>PRODUCTOS VARIOS</t>
  </si>
  <si>
    <t>.</t>
  </si>
  <si>
    <t>2019-00045</t>
  </si>
  <si>
    <t>GRAPA GROUP, SRL</t>
  </si>
  <si>
    <t>QEC-04-2019-709</t>
  </si>
  <si>
    <t>2019-00009</t>
  </si>
  <si>
    <t>QEC-03-2019-585</t>
  </si>
  <si>
    <t>MARIA MAGDALENA DURAN</t>
  </si>
  <si>
    <t>LISSETTE DEL CARMEN ESTRELLA NUÑEZ</t>
  </si>
  <si>
    <t>QEC-06-2019-1548</t>
  </si>
  <si>
    <t>2019-00117</t>
  </si>
  <si>
    <t>JUAN PEREZ BATISTA</t>
  </si>
  <si>
    <t>2019-00012</t>
  </si>
  <si>
    <t>QEC-04-2019-717</t>
  </si>
  <si>
    <t>GRUPO FRANCISCO MEJIA, SRL</t>
  </si>
  <si>
    <t>QEC-04-2019-608</t>
  </si>
  <si>
    <t>GTG INDUSTRIAL, SRL</t>
  </si>
  <si>
    <t>2019-00011</t>
  </si>
  <si>
    <t>LETRAX, SAS</t>
  </si>
  <si>
    <t>PRODUCTOS DE ARTES GRAFICA</t>
  </si>
  <si>
    <t>2019-00019</t>
  </si>
  <si>
    <t>MARITZA VALLEJO</t>
  </si>
  <si>
    <t>QEC-04-2019-610</t>
  </si>
  <si>
    <t>2019-00033</t>
  </si>
  <si>
    <t>FUNDACION DE AYUDA MUTUA EULALIO</t>
  </si>
  <si>
    <t>OTROS SERV TEC PROF</t>
  </si>
  <si>
    <t>2.2.8.7.0.6</t>
  </si>
  <si>
    <t>LUILLY AQUINO DEL ROSARIO</t>
  </si>
  <si>
    <t>PRODUCTOS DE ARTES GRAFICOS</t>
  </si>
  <si>
    <t>2.3.3.3.0.1</t>
  </si>
  <si>
    <t>ELSA NATIIVIDAD FORTUNA BENITEZ</t>
  </si>
  <si>
    <t>SERVICIOS DE ALIMENTACION</t>
  </si>
  <si>
    <t>2.2.9.2.0.1</t>
  </si>
  <si>
    <t>FUNDACION PRO DESARROLLO DE LOS BARRIOS</t>
  </si>
  <si>
    <t>ALQUILER DE SALON PARA IMP. CLASES</t>
  </si>
  <si>
    <t>COMPASS, EIRL</t>
  </si>
  <si>
    <t>ALQ DE EQP DE OFICINA Y MUBLES</t>
  </si>
  <si>
    <t>2.2.5.3.0.4</t>
  </si>
  <si>
    <t>2019-00135</t>
  </si>
  <si>
    <t>FANNY YASMIN FELIZ DIAZ DE PEREZ</t>
  </si>
  <si>
    <t>BS-0007482-2019</t>
  </si>
  <si>
    <t>BS-0009481-2019</t>
  </si>
  <si>
    <t>07/08/219</t>
  </si>
  <si>
    <t>QEC-06-2019-1671</t>
  </si>
  <si>
    <t>DPYD-03-2019-546</t>
  </si>
  <si>
    <t>QEC-04-2019-091</t>
  </si>
  <si>
    <t>PABLO ENCARNACION GOMERA</t>
  </si>
  <si>
    <t>2.2.9.1.01</t>
  </si>
  <si>
    <t>2019-00163</t>
  </si>
  <si>
    <t>B1500000588</t>
  </si>
  <si>
    <t>PROD. Y ACT.</t>
  </si>
  <si>
    <t>No. de Formulario</t>
  </si>
  <si>
    <t>N/A</t>
  </si>
  <si>
    <t>DC-03-2018-54 26/03/2018</t>
  </si>
  <si>
    <t>QEC-06-2018-116 18/06/2019</t>
  </si>
  <si>
    <t>INFORMATICA ACTUALIZADA, SRL</t>
  </si>
  <si>
    <t>MAIRA YOVANNY SOTO PEÑA DE ARISTY</t>
  </si>
  <si>
    <t>B1500000837</t>
  </si>
  <si>
    <t>MUNDO ELECTRICO R&amp;R, SRL</t>
  </si>
  <si>
    <t>SG-08-2019-2127 08/08/2019</t>
  </si>
  <si>
    <t>2019-00026</t>
  </si>
  <si>
    <t>2019-00156</t>
  </si>
  <si>
    <t>TANIA ELIZABETH FAJARDO SANTANA</t>
  </si>
  <si>
    <t>QEC-05-2019-1499</t>
  </si>
  <si>
    <t>2019-00176</t>
  </si>
  <si>
    <t>SERVICOLT, SRL</t>
  </si>
  <si>
    <t>2.2.5.4.01</t>
  </si>
  <si>
    <t>ALQUILERES DE EQUIPOS DE TRASNPORTE</t>
  </si>
  <si>
    <t>2019-00153</t>
  </si>
  <si>
    <t>LA ZETA, SRL</t>
  </si>
  <si>
    <t>OBISPO SANCHEZ TAVERA</t>
  </si>
  <si>
    <t>2019-00010</t>
  </si>
  <si>
    <t>2019-00116</t>
  </si>
  <si>
    <t>NANCY GERALDINA FAMILIA DIAZ DE G.</t>
  </si>
  <si>
    <t>BS-0010343-2019</t>
  </si>
  <si>
    <t>P.A CATERINGS. SRL</t>
  </si>
  <si>
    <t>QEC-04-2019-178</t>
  </si>
  <si>
    <t>VENANCIO REYES POZO</t>
  </si>
  <si>
    <t>QEC-04-2019-592</t>
  </si>
  <si>
    <t>2019-00177</t>
  </si>
  <si>
    <t>productos electrics y mas</t>
  </si>
  <si>
    <t>MANTENIMIENTO DE VEHICULO DE LA INST</t>
  </si>
  <si>
    <t>B1500000043</t>
  </si>
  <si>
    <t>BS-0010651-2019</t>
  </si>
  <si>
    <t>2019-00180</t>
  </si>
  <si>
    <t>CREACIONES SORIVEL, SRL</t>
  </si>
  <si>
    <t>B1500000033</t>
  </si>
  <si>
    <t>B1500000031</t>
  </si>
  <si>
    <t>B1500000023</t>
  </si>
  <si>
    <t>B1500000030</t>
  </si>
  <si>
    <t>B1500000040</t>
  </si>
  <si>
    <t>2019-00050</t>
  </si>
  <si>
    <t>OAI-07-2019-2008</t>
  </si>
  <si>
    <t>2019-00183</t>
  </si>
  <si>
    <t>ARTICULOS PLASTICOS, ARTICULOS DE LIMPIEZAS Y DEMAS</t>
  </si>
  <si>
    <t>024/19</t>
  </si>
  <si>
    <t>TRA-03-2019-2378</t>
  </si>
  <si>
    <t>AGROFORESTALES</t>
  </si>
  <si>
    <t>BS-0012775-2019</t>
  </si>
  <si>
    <t>2.3.9.9.01</t>
  </si>
  <si>
    <t>BS-0013829-2019</t>
  </si>
  <si>
    <t>JOSE DE JESUS NUÑEZ MORFAS</t>
  </si>
  <si>
    <t>SERVICIOS JURIDICOS</t>
  </si>
  <si>
    <t>2.2.8.7.02</t>
  </si>
  <si>
    <t>PRODUCTOS ELECTRICOS Y AFINES</t>
  </si>
  <si>
    <t>ORGANIZACIÓN  DE ESTUDIOS IBEROAMERICANOS PARA LA EDUCACION LA CIENCIA Y LA CULTURA</t>
  </si>
  <si>
    <t xml:space="preserve"> - PAGO DE CONVENIO POR COLABORACION PARA ELABORAR UN INFORME DE RESULTADOS CUANTITATIVOS Y CUALITATIVOS DEL PLAN NACIONAL DE ALFABETIZACIÓN QUISQUEYA</t>
  </si>
  <si>
    <t>CI-0000403-2019</t>
  </si>
  <si>
    <t xml:space="preserve">Licda. Juana Patricia De Jesus </t>
  </si>
  <si>
    <t>Analista Financiera</t>
  </si>
  <si>
    <t>2019-00191</t>
  </si>
  <si>
    <t>DATACELL, SRL</t>
  </si>
  <si>
    <t>SERVICIO JURIDICOS</t>
  </si>
  <si>
    <t>B1500000304</t>
  </si>
  <si>
    <t>2019-00201</t>
  </si>
  <si>
    <t>PRODUCCIONES Y MEDIOS ATANTIS MT, SRL</t>
  </si>
  <si>
    <t>BLACKIFONT INVESTMENTS, EIRL</t>
  </si>
  <si>
    <t>DIGEPEP-2019-00189</t>
  </si>
  <si>
    <t>P.A. CATERING, SRL</t>
  </si>
  <si>
    <t>DIGEPEP-2019-00203</t>
  </si>
  <si>
    <t>DIGEPEP-2019-00204</t>
  </si>
  <si>
    <t>TECNOLOGIAS AVANZADAS RD, SRL</t>
  </si>
  <si>
    <t>ANDRES PLINIO PEREZ DE LA ROSA</t>
  </si>
  <si>
    <t>HGH COMUNICATION AGENCY, SRL</t>
  </si>
  <si>
    <t>2019-00195</t>
  </si>
  <si>
    <t>2019-00194</t>
  </si>
  <si>
    <t>EDITORA LISTIN DIARIA, SA</t>
  </si>
  <si>
    <t>B1500000184</t>
  </si>
  <si>
    <t>B1500000034</t>
  </si>
  <si>
    <t>2019-00018</t>
  </si>
  <si>
    <t>QEC-047-2019-713 04/04/2019</t>
  </si>
  <si>
    <t>SERVBICIO DE ALIMENTACION</t>
  </si>
  <si>
    <t>004/19</t>
  </si>
  <si>
    <t>VIAMRA, SA</t>
  </si>
  <si>
    <t>TRA-03-2019-579 29/03/2019</t>
  </si>
  <si>
    <t>036/19</t>
  </si>
  <si>
    <t>BIBLIOTECA NACIONAL PEDRO HERIQUEZ UREÑA</t>
  </si>
  <si>
    <t>ALQUILER Y RENTA DE EDIFICIOS Y LOCALES</t>
  </si>
  <si>
    <t>QEC-12-219-361 02/12/2019</t>
  </si>
  <si>
    <t>2019-00219</t>
  </si>
  <si>
    <t>2019-00210</t>
  </si>
  <si>
    <t>CHIPS TEJEDA, SRL</t>
  </si>
  <si>
    <t>2019-00198</t>
  </si>
  <si>
    <t xml:space="preserve">Actuaciones artisticas </t>
  </si>
  <si>
    <t>2019-00216</t>
  </si>
  <si>
    <t>BUITECO, EIRL</t>
  </si>
  <si>
    <t>SISTEMA DE AIRE  ACONDICIOANDO</t>
  </si>
  <si>
    <t>B1500000041</t>
  </si>
  <si>
    <t>OFFITEK, SRL</t>
  </si>
  <si>
    <t>CENTRO POR LA COOPERAZIONES INTERNACIONALES VICOLO SAN MARCOS</t>
  </si>
  <si>
    <t>CLAVE SIETE, SRL</t>
  </si>
  <si>
    <t>B1500000036</t>
  </si>
  <si>
    <t>2019-00107</t>
  </si>
  <si>
    <t>LISSETTE DEL CARMEN ESTRELLA</t>
  </si>
  <si>
    <t>B1500000070</t>
  </si>
  <si>
    <t>B1500000252</t>
  </si>
  <si>
    <t>CJ-09-2019-2392</t>
  </si>
  <si>
    <t>B1500000245</t>
  </si>
  <si>
    <t>CJ-09-2019-2330</t>
  </si>
  <si>
    <t>B1500000247</t>
  </si>
  <si>
    <t>CAPACITACION ESPECIALIZADA CAES, SRL</t>
  </si>
  <si>
    <t>n/t</t>
  </si>
  <si>
    <t>INDARTE</t>
  </si>
  <si>
    <t>MINISTERIO DE DEFENSA (MIDE)</t>
  </si>
  <si>
    <t>AYUNTAMIENTO  MUNICIPAL  DE  SALCEDO</t>
  </si>
  <si>
    <t>CI-0000439-2017</t>
  </si>
  <si>
    <t>CI-0000518-2017</t>
  </si>
  <si>
    <t>PROGRAMA DE LAS NACIONES UNIDAS PARA EL DESARROLLO</t>
  </si>
  <si>
    <t>RAFAEL GOMEZ VICIOSO</t>
  </si>
  <si>
    <t>QEC-04-2019-626</t>
  </si>
  <si>
    <t>B1500000077</t>
  </si>
  <si>
    <t>2020-00007</t>
  </si>
  <si>
    <t>2020-00004</t>
  </si>
  <si>
    <t>PRODUCTOS NIP</t>
  </si>
  <si>
    <t>EUSEBIO NARCISO PIÑA PEÑALO</t>
  </si>
  <si>
    <t>2020-00003</t>
  </si>
  <si>
    <t>JHARYN FRANCISCO JEREZ VERAS</t>
  </si>
  <si>
    <t>B1500000079</t>
  </si>
  <si>
    <t>B1500000089</t>
  </si>
  <si>
    <t>B1500000035</t>
  </si>
  <si>
    <t>B1500000215</t>
  </si>
  <si>
    <t>BS-0001608-2019, BS-000615-2020</t>
  </si>
  <si>
    <t>COLUMBUS METWORKS DOMINICANA, SA</t>
  </si>
  <si>
    <t>LICENCIAS INFORMATICAS</t>
  </si>
  <si>
    <t>SERV. DE INTERNET Y TELEFONO POR CABLE</t>
  </si>
  <si>
    <t>2.2.1.5.01</t>
  </si>
  <si>
    <t>COMPAÑÍA DOMINICANA DE TELEFONOS,S A</t>
  </si>
  <si>
    <t>TELEFONO LOCAL</t>
  </si>
  <si>
    <t>2.2.1.3.01</t>
  </si>
  <si>
    <t>B1500000072</t>
  </si>
  <si>
    <t>B1500000037</t>
  </si>
  <si>
    <t>CI-000011-2020</t>
  </si>
  <si>
    <t>CONSEJO DE EDUCACION POPULAR DE AMERICA LATINA Y EL CARIBE (CEAAL)</t>
  </si>
  <si>
    <t>B1500000133</t>
  </si>
  <si>
    <t>2020-00013</t>
  </si>
  <si>
    <t>DOMINGO BAUTISTA &amp; ASOCIADOS, SRL</t>
  </si>
  <si>
    <t>2020-00012</t>
  </si>
  <si>
    <t>2020-00014</t>
  </si>
  <si>
    <t>VISION INTEGRAL, SRL</t>
  </si>
  <si>
    <t>2.2.21.01</t>
  </si>
  <si>
    <t>B1500000193</t>
  </si>
  <si>
    <t>2020-00006</t>
  </si>
  <si>
    <t>B1500000344</t>
  </si>
  <si>
    <t>B1500001307</t>
  </si>
  <si>
    <t>B1500001325</t>
  </si>
  <si>
    <t>B1500000141</t>
  </si>
  <si>
    <t xml:space="preserve">EDITORA LISTIN DIARIO, </t>
  </si>
  <si>
    <t>2.6.8.8.01</t>
  </si>
  <si>
    <t>B1500002459</t>
  </si>
  <si>
    <t>B1500000148</t>
  </si>
  <si>
    <t>B1500003982</t>
  </si>
  <si>
    <t>1.1.</t>
  </si>
  <si>
    <t>B1500009526</t>
  </si>
  <si>
    <t>B1500056003</t>
  </si>
  <si>
    <t>B1500055999</t>
  </si>
  <si>
    <t>B1500056002</t>
  </si>
  <si>
    <t>B1500056005</t>
  </si>
  <si>
    <t>B1500056006</t>
  </si>
  <si>
    <t>B1500056001</t>
  </si>
  <si>
    <t>B1500056004</t>
  </si>
  <si>
    <t>B1500056000</t>
  </si>
  <si>
    <t>B1500056009</t>
  </si>
  <si>
    <t xml:space="preserve">B1500057360      </t>
  </si>
  <si>
    <t xml:space="preserve">B1500057374 </t>
  </si>
  <si>
    <t>B1500056011</t>
  </si>
  <si>
    <t>Lic. Jorge Abreu</t>
  </si>
  <si>
    <t>Encargado de Contabilidad</t>
  </si>
  <si>
    <t>Lic. Andres A. Jimenez</t>
  </si>
  <si>
    <t>Encargado del Depto. Financiero</t>
  </si>
  <si>
    <t>B1500044444</t>
  </si>
  <si>
    <t>RELACION DE CUENTAS POR PAGAR A PROVEEDORES AL 21/04/2020</t>
  </si>
  <si>
    <t>Monto Facturado (Devengado) al 21/04/2020</t>
  </si>
  <si>
    <t>PROVISIONES DE CUENTAS POR PAGAR DE QAC AL 21/04/2020</t>
  </si>
  <si>
    <t>Certificaciones, Ordenes de Compra, Servicios y Casos Especiales al 21/04/2020</t>
  </si>
  <si>
    <t>Monto  (Devengado) al 21/04/2020</t>
  </si>
  <si>
    <t>PROVISIONES DE CONVENIOS POR PAGAR DE QAC AL 21/04/2020</t>
  </si>
  <si>
    <t>RELACION DE CUENTAS POR PAGAR A PROVEEDORES AL21/04/2020</t>
  </si>
  <si>
    <t>Monto Facturado al21/04/2020</t>
  </si>
  <si>
    <t>PROVISIONES DE CUENTAS POR PAGAR DE QEC AL21/04/2020</t>
  </si>
  <si>
    <t>Certificaciones, Ordenes de Compra, Servicios y Casos Especiales al21/04/2020</t>
  </si>
  <si>
    <t>Monto (Devengado) al21/04/2020</t>
  </si>
  <si>
    <t>Monto RD$</t>
  </si>
  <si>
    <t xml:space="preserve">Observaciones </t>
  </si>
  <si>
    <t>219-00096</t>
  </si>
  <si>
    <t xml:space="preserve">Documento </t>
  </si>
  <si>
    <t xml:space="preserve">Contabilidad </t>
  </si>
  <si>
    <t xml:space="preserve">Monto Facturado </t>
  </si>
  <si>
    <t xml:space="preserve">Servicios de Alquileres </t>
  </si>
  <si>
    <t>QST-2019-00066</t>
  </si>
  <si>
    <t>QST-2019-00067</t>
  </si>
  <si>
    <t>QST-2019-00068</t>
  </si>
  <si>
    <t>QST-2020-00007</t>
  </si>
  <si>
    <t>QST-2020-00022</t>
  </si>
  <si>
    <t>QST-2020-00008</t>
  </si>
  <si>
    <t>2.3.9</t>
  </si>
  <si>
    <t>2.2.8</t>
  </si>
  <si>
    <t>2.3.1</t>
  </si>
  <si>
    <t>2.2.2</t>
  </si>
  <si>
    <t>2.2.7</t>
  </si>
  <si>
    <t>2.2.5</t>
  </si>
  <si>
    <t>2.6.5</t>
  </si>
  <si>
    <t>2.3.3</t>
  </si>
  <si>
    <t>2.2.9</t>
  </si>
  <si>
    <t>QST-CCC-CP-2020-0003</t>
  </si>
  <si>
    <t>QST-CCC-CP-2020-0001</t>
  </si>
  <si>
    <t>SABE MG, SRL</t>
  </si>
  <si>
    <t>Licda. Milagros Martinez de la Rosa</t>
  </si>
  <si>
    <t>Enc. Interina Seccion de Contabilidad</t>
  </si>
  <si>
    <t>QST-2020-00051</t>
  </si>
  <si>
    <t>QST-2019-00043</t>
  </si>
  <si>
    <t>ANTONIO DE JESUS JIMENEZ GRULLON</t>
  </si>
  <si>
    <t>PROYECTOS ESTRATEGICOS Y ESPECIALES (PROPEEP)</t>
  </si>
  <si>
    <t>QST-2020-00009</t>
  </si>
  <si>
    <t>QST-2019-00139</t>
  </si>
  <si>
    <t>No de libramiento</t>
  </si>
  <si>
    <t>706-1</t>
  </si>
  <si>
    <t>B1500000002</t>
  </si>
  <si>
    <t>Pablo Encarnacion Gomera</t>
  </si>
  <si>
    <t>Servicio de Adecuacion de varias areas de la institucion</t>
  </si>
  <si>
    <t>2.2.7.1.04</t>
  </si>
  <si>
    <t>Monto</t>
  </si>
  <si>
    <t>801-1</t>
  </si>
  <si>
    <t>B1500000027</t>
  </si>
  <si>
    <t>INGMAN</t>
  </si>
  <si>
    <t>Sistema de Aire Acondicionado</t>
  </si>
  <si>
    <t>817-1</t>
  </si>
  <si>
    <t>B1500000038</t>
  </si>
  <si>
    <t>Gestion de eventos para Micro-jornadas</t>
  </si>
  <si>
    <t>821-1</t>
  </si>
  <si>
    <t>B1500000057</t>
  </si>
  <si>
    <t>Bausser Global, SRL</t>
  </si>
  <si>
    <t>823-1</t>
  </si>
  <si>
    <t>B1500000747</t>
  </si>
  <si>
    <t>Almuerzo</t>
  </si>
  <si>
    <t>829-1</t>
  </si>
  <si>
    <t>B1500000005</t>
  </si>
  <si>
    <t>ENTRENA</t>
  </si>
  <si>
    <t>Diseño e Implementacion de prog. Educativo</t>
  </si>
  <si>
    <t>479-1</t>
  </si>
  <si>
    <t>Suplitiempo, SRL</t>
  </si>
  <si>
    <t>Compra de Kits para proteccion del personal</t>
  </si>
  <si>
    <t>2.6.3.1.01</t>
  </si>
  <si>
    <t>488-1</t>
  </si>
  <si>
    <t>B1500000009</t>
  </si>
  <si>
    <t>Proyectrem, SRL</t>
  </si>
  <si>
    <t>Compra de Fardos de Agua</t>
  </si>
  <si>
    <t>494-1</t>
  </si>
  <si>
    <t>B1500000877</t>
  </si>
  <si>
    <t>Cantabria Brand Representative, SRL</t>
  </si>
  <si>
    <t>528-1</t>
  </si>
  <si>
    <t>Accion Comunitaria para el Progreso (ACOPRO)</t>
  </si>
  <si>
    <t>Contratacion de servicio de psicologo</t>
  </si>
  <si>
    <t>536-1</t>
  </si>
  <si>
    <t>B1500000004</t>
  </si>
  <si>
    <t>Luces en el Camino</t>
  </si>
  <si>
    <t>Contratacion de servicio de consultoria para revision de manual</t>
  </si>
  <si>
    <t>547-1</t>
  </si>
  <si>
    <t>B1500000094</t>
  </si>
  <si>
    <t>Circutor, SRL</t>
  </si>
  <si>
    <t xml:space="preserve">Compra de Kits de Proteccion </t>
  </si>
  <si>
    <t>599-1</t>
  </si>
  <si>
    <t>Ramon Castro Rodriguez</t>
  </si>
  <si>
    <t>Contratacion de Servicio tecnico</t>
  </si>
  <si>
    <t>Compra de de Acetaminofen</t>
  </si>
  <si>
    <t>B1500000090</t>
  </si>
  <si>
    <t>620-1</t>
  </si>
  <si>
    <t>659-1</t>
  </si>
  <si>
    <t>B1500000006</t>
  </si>
  <si>
    <t>660-1</t>
  </si>
  <si>
    <t>B1500000001</t>
  </si>
  <si>
    <t>Elever Servicios, SRL</t>
  </si>
  <si>
    <t>Servicio de Alimentacion</t>
  </si>
  <si>
    <t>662-1</t>
  </si>
  <si>
    <t>B1500000136</t>
  </si>
  <si>
    <t>Ofimatica Dominicana RYL, SRL</t>
  </si>
  <si>
    <t>Compra de Kits</t>
  </si>
  <si>
    <t>2.3.9.3.01</t>
  </si>
  <si>
    <t>2.2.1</t>
  </si>
  <si>
    <t xml:space="preserve">Bausser global srl </t>
  </si>
  <si>
    <t>Obispo sanchez tavera</t>
  </si>
  <si>
    <t>Publicos y estrategias, eirl</t>
  </si>
  <si>
    <t>Cantabria brand  representatives, srl</t>
  </si>
  <si>
    <t>Sabe mg, srl</t>
  </si>
  <si>
    <t>Caidesa</t>
  </si>
  <si>
    <t>Grapa group, srl</t>
  </si>
  <si>
    <t>Cruz matos y asociados. Srl</t>
  </si>
  <si>
    <t>Contratacion de experto</t>
  </si>
  <si>
    <t>Servicios de alimentos</t>
  </si>
  <si>
    <t xml:space="preserve">Servicio de impresión </t>
  </si>
  <si>
    <t>038/19</t>
  </si>
  <si>
    <t>Problemas con los impuestos</t>
  </si>
  <si>
    <t>Certificaciones, Ordenes de Compra, Servicios y Casos Especiales al 30/10/2020</t>
  </si>
  <si>
    <t>OBSERVACIONES</t>
  </si>
  <si>
    <t>este proceso pertenece a QD, mediante la certificacion de contrato CI-0000518-2017, no posee pagos realizados</t>
  </si>
  <si>
    <t>este proceso pertenece a QD, mediante la certificacion de contrato CI-0000437-2017, por un monto de RD$3,000,000.00, posee un pago de RD$1,500,000.00 em fecha 15/11/2011</t>
  </si>
  <si>
    <t>Vezivo Holding, SRL</t>
  </si>
  <si>
    <t>Pago de Fact NCF No 0002, por servicios de alquiler de baños móviles, según formulario de bienes y servicios No. SDO-06-2020-3856</t>
  </si>
  <si>
    <t>832-1</t>
  </si>
  <si>
    <t>Pago de Fact NCF No. 0005, por compra de materiales ferreteros a través del plan QST, según orden de compra QST-2020-00050</t>
  </si>
  <si>
    <t>914-1</t>
  </si>
  <si>
    <t>Pago de Fact NCF No. 00758, por servicios de alimentacion para las microjornadas de inclusion social, segun certificacion BS-0005360-2020 (Tercer Pago)</t>
  </si>
  <si>
    <t>915-1</t>
  </si>
  <si>
    <t>Altice Dominicana, SA</t>
  </si>
  <si>
    <t>Pago de Fact NCF No. 0020425, por contratación de servicio de alta señal de internet con capacidad mínima de 20 GB, para jornadas y micro jornadas de inclusión social a nivel Nacional, (primer pago de la orden QST-2020-00013)</t>
  </si>
  <si>
    <t>920-1</t>
  </si>
  <si>
    <t>Pago de Fact NCF No. 001012, por servicios de alimentación de micro jornadas realizados en el Plan QD, bajo la certificaciones  de contratos Nos. BS-0006289-2020, BS-0006166-2020, BS-0006215-2020,</t>
  </si>
  <si>
    <t>CANTABRIA BRAND REPRESENTATIVE, SRL</t>
  </si>
  <si>
    <t>922-1</t>
  </si>
  <si>
    <t>B1500001012</t>
  </si>
  <si>
    <t>B1500000758</t>
  </si>
  <si>
    <t>B150020425</t>
  </si>
  <si>
    <t>811-1</t>
  </si>
  <si>
    <t>Pago de Fact NCF No. 00138, por compra de materiales para impartir talleres de masajes en territorios priorizados del Plan QD, según orden QST-2019-00012</t>
  </si>
  <si>
    <t>SUPLIDORA REYSA EIRL</t>
  </si>
  <si>
    <t>B1500000138</t>
  </si>
  <si>
    <t>603-1</t>
  </si>
  <si>
    <t>Contratación de institución con conocimiento y experiencia en proyecto de formación de redes de jóvenes voluntarios.</t>
  </si>
  <si>
    <t>Instituto de Investigación y Desarrollo Sostenible de las Juventudes (IIDJ)</t>
  </si>
  <si>
    <t>RELACION DE PROCESOS  SIGEF</t>
  </si>
  <si>
    <t>478-1</t>
  </si>
  <si>
    <t>878-1</t>
  </si>
  <si>
    <t>Total 2.2.7</t>
  </si>
  <si>
    <t>Total 2.2.8</t>
  </si>
  <si>
    <t>Total 2.2.9</t>
  </si>
  <si>
    <t>Total 2.3.9</t>
  </si>
  <si>
    <t>Total 2.6.5</t>
  </si>
  <si>
    <t>Total general</t>
  </si>
  <si>
    <t>2.6.3</t>
  </si>
  <si>
    <t>2.4.1</t>
  </si>
  <si>
    <t>Total 2.2.1</t>
  </si>
  <si>
    <t>Total 2.2.5</t>
  </si>
  <si>
    <t>Total 2.3.1</t>
  </si>
  <si>
    <t>Total 2.4.1</t>
  </si>
  <si>
    <t>Total 2.6.3</t>
  </si>
  <si>
    <t>Lic. Carlos Pellerano</t>
  </si>
  <si>
    <t>RELACION DE CONVENIOS 30/11/2020</t>
  </si>
  <si>
    <t>COMPAÑÍA ALIMEN. INDUSTR. DOMINICO EUROPEA, SRL (CAIDESA)</t>
  </si>
  <si>
    <t>9.2.01</t>
  </si>
  <si>
    <t>SEGUNDA CONV. PARA LA CONTRATACION DE SERV. DE ALIMENTACION EJECUTIVA</t>
  </si>
  <si>
    <t>Número de NCF</t>
  </si>
  <si>
    <t>Lic. Manuel Calderon</t>
  </si>
  <si>
    <t>Encargado Contabilidad</t>
  </si>
  <si>
    <t>Centro Cuesta Nacional, SAS</t>
  </si>
  <si>
    <t>B1400000147</t>
  </si>
  <si>
    <t xml:space="preserve">VAISDE, SRL </t>
  </si>
  <si>
    <t xml:space="preserve">RAMON CASTRO RODRIGUEZ </t>
  </si>
  <si>
    <t xml:space="preserve">VARIAS </t>
  </si>
  <si>
    <t xml:space="preserve">CELEBREMOS JUNTOS </t>
  </si>
  <si>
    <t>Lic. Luis Núñez</t>
  </si>
  <si>
    <t xml:space="preserve">Enc. Cuentas por Pagar </t>
  </si>
  <si>
    <t xml:space="preserve">OROX INVERSIONES, SRL </t>
  </si>
  <si>
    <t xml:space="preserve">Santo Domingo Motors </t>
  </si>
  <si>
    <t>B1500000557</t>
  </si>
  <si>
    <t>B1500000771</t>
  </si>
  <si>
    <t>COMPAÑÍA DOMINICANA DE TELEFONOS, SA</t>
  </si>
  <si>
    <t>B1500002378</t>
  </si>
  <si>
    <t xml:space="preserve">COLUMBUS BUSSINES NETWORK </t>
  </si>
  <si>
    <t>VIAMAR</t>
  </si>
  <si>
    <t xml:space="preserve">LANDER INTERCARIBE </t>
  </si>
  <si>
    <t>AUTO MAX DEALER, SRL</t>
  </si>
  <si>
    <t>PARMIRA VIEW ENTERPRISES, SRL</t>
  </si>
  <si>
    <t>INTERPETROLEUM, SRL</t>
  </si>
  <si>
    <t>VOLTA ENTERPRISES, SRL</t>
  </si>
  <si>
    <t>MONEY AUTO, SRL</t>
  </si>
  <si>
    <t xml:space="preserve">SUSAN TRAVEL, SRL </t>
  </si>
  <si>
    <t xml:space="preserve">PETER PAUL GARRIDO DIGNAN </t>
  </si>
  <si>
    <t xml:space="preserve">PAGO </t>
  </si>
  <si>
    <t>B1500000008</t>
  </si>
  <si>
    <t>B150000098</t>
  </si>
  <si>
    <t xml:space="preserve">SOCIEDAD DOMINICANA DE ABOGADOS </t>
  </si>
  <si>
    <t xml:space="preserve">NT SERVICES </t>
  </si>
  <si>
    <t xml:space="preserve">SEGUROS RESERVAS </t>
  </si>
  <si>
    <t xml:space="preserve">PROCESOS PAGADOS </t>
  </si>
  <si>
    <t xml:space="preserve">JAZ IMPORT </t>
  </si>
  <si>
    <t>175</t>
  </si>
  <si>
    <t xml:space="preserve">AYUDAS </t>
  </si>
  <si>
    <t xml:space="preserve">CARMEN VALERA </t>
  </si>
  <si>
    <t xml:space="preserve">AUTOMAX </t>
  </si>
  <si>
    <t>B150000009</t>
  </si>
  <si>
    <t>B1500003976</t>
  </si>
  <si>
    <t xml:space="preserve">MAGNA  MOTORS </t>
  </si>
  <si>
    <t>B1500003524</t>
  </si>
  <si>
    <t xml:space="preserve">OFFITEK </t>
  </si>
  <si>
    <t xml:space="preserve">UTENSILIOS DE OFICINA </t>
  </si>
  <si>
    <t>B1500000186</t>
  </si>
  <si>
    <t xml:space="preserve">OFIMATICA DOMINICANA </t>
  </si>
  <si>
    <t xml:space="preserve">UTENSILIOS DE SALUD </t>
  </si>
  <si>
    <t xml:space="preserve">Lic. Juan Francisco Alvarez </t>
  </si>
  <si>
    <t xml:space="preserve">Director Administrativo y Financiero </t>
  </si>
  <si>
    <t>Director Administrativo y Financiero</t>
  </si>
  <si>
    <t xml:space="preserve">NO. </t>
  </si>
  <si>
    <t xml:space="preserve">FECHA </t>
  </si>
  <si>
    <t xml:space="preserve">COMPROBANTES </t>
  </si>
  <si>
    <t>NOMBRE DEL PROVEEDOR</t>
  </si>
  <si>
    <t xml:space="preserve">DESCRIPCION </t>
  </si>
  <si>
    <t xml:space="preserve">MONTO PAGADO </t>
  </si>
  <si>
    <t>,</t>
  </si>
  <si>
    <t>31-6-2021</t>
  </si>
  <si>
    <t>B1500029534</t>
  </si>
  <si>
    <t>B1500029779</t>
  </si>
  <si>
    <t>B1500029759</t>
  </si>
  <si>
    <t>B1500029777</t>
  </si>
  <si>
    <t>B1500029745</t>
  </si>
  <si>
    <t>B1500000174</t>
  </si>
  <si>
    <t xml:space="preserve">GOBERNACION </t>
  </si>
  <si>
    <t>B1500000680</t>
  </si>
  <si>
    <t xml:space="preserve">EL CHEFF </t>
  </si>
  <si>
    <t xml:space="preserve">COMPAÑÍA DE TELEFONOS CLARO </t>
  </si>
  <si>
    <t>RELACION DE PROCESOS  SIGEF AL 21-7-2021</t>
  </si>
  <si>
    <t>TOTAL DE CUENTAS POR PAGAR AL 28-6-2021</t>
  </si>
  <si>
    <t>RELACION DE CUENTAS  POR PAGAR AL 31-7-2021</t>
  </si>
  <si>
    <t>RELACION DE PROVISIONES POR PAGAR AL 31-7-2021</t>
  </si>
  <si>
    <t>Fecha de factura</t>
  </si>
  <si>
    <t xml:space="preserve">Fecha Fin </t>
  </si>
  <si>
    <t>NCF</t>
  </si>
  <si>
    <t>Seguro de vehiculo</t>
  </si>
  <si>
    <t>Monto Pagado</t>
  </si>
  <si>
    <t>Monto Pendiente</t>
  </si>
  <si>
    <t>Estado</t>
  </si>
  <si>
    <t>Completado</t>
  </si>
  <si>
    <t>Numero de fact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</si>
</sst>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dd\-mm\-yy;@"/>
    <numFmt numFmtId="167" formatCode="###,###,##0.00"/>
    <numFmt numFmtId="168" formatCode="dd/mm/yyyy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ndalus"/>
    </font>
    <font>
      <sz val="12"/>
      <name val="Andalus"/>
    </font>
    <font>
      <sz val="12"/>
      <color theme="1"/>
      <name val="Andalus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ndalus"/>
    </font>
    <font>
      <sz val="12"/>
      <color rgb="FF000000"/>
      <name val="Andalus"/>
    </font>
    <font>
      <b/>
      <sz val="12"/>
      <color rgb="FF000000"/>
      <name val="Andalus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8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2">
    <xf numFmtId="0" fontId="0" fillId="0" borderId="0" xfId="0"/>
    <xf numFmtId="0" fontId="3" fillId="0" borderId="1" xfId="0" applyFont="1" applyFill="1" applyBorder="1"/>
    <xf numFmtId="0" fontId="4" fillId="0" borderId="0" xfId="0" applyFont="1"/>
    <xf numFmtId="0" fontId="4" fillId="0" borderId="0" xfId="0" applyFont="1" applyFill="1"/>
    <xf numFmtId="43" fontId="3" fillId="0" borderId="1" xfId="1" applyFont="1" applyFill="1" applyBorder="1" applyAlignment="1">
      <alignment horizontal="left"/>
    </xf>
    <xf numFmtId="43" fontId="3" fillId="0" borderId="1" xfId="1" applyFont="1" applyFill="1" applyBorder="1"/>
    <xf numFmtId="14" fontId="3" fillId="0" borderId="1" xfId="1" applyNumberFormat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left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43" fontId="8" fillId="0" borderId="0" xfId="1" applyFont="1" applyFill="1" applyBorder="1" applyAlignment="1">
      <alignment wrapText="1"/>
    </xf>
    <xf numFmtId="43" fontId="8" fillId="0" borderId="0" xfId="1" applyFont="1" applyFill="1" applyBorder="1" applyAlignment="1">
      <alignment horizontal="left" wrapText="1"/>
    </xf>
    <xf numFmtId="43" fontId="10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wrapText="1"/>
    </xf>
    <xf numFmtId="165" fontId="10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 wrapText="1"/>
    </xf>
    <xf numFmtId="43" fontId="4" fillId="0" borderId="1" xfId="1" applyFont="1" applyFill="1" applyBorder="1"/>
    <xf numFmtId="0" fontId="4" fillId="0" borderId="1" xfId="0" applyFont="1" applyFill="1" applyBorder="1" applyAlignment="1">
      <alignment horizontal="left" vertical="top"/>
    </xf>
    <xf numFmtId="14" fontId="3" fillId="0" borderId="1" xfId="1" applyNumberFormat="1" applyFont="1" applyFill="1" applyBorder="1"/>
    <xf numFmtId="0" fontId="3" fillId="0" borderId="0" xfId="0" applyFont="1" applyFill="1" applyBorder="1"/>
    <xf numFmtId="43" fontId="4" fillId="0" borderId="1" xfId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left" wrapText="1"/>
    </xf>
    <xf numFmtId="43" fontId="4" fillId="0" borderId="0" xfId="1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43" fontId="4" fillId="0" borderId="0" xfId="1" applyFont="1"/>
    <xf numFmtId="43" fontId="2" fillId="2" borderId="5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2" fillId="0" borderId="0" xfId="0" applyFont="1" applyAlignment="1"/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3" fillId="0" borderId="0" xfId="0" applyNumberFormat="1" applyFont="1" applyFill="1"/>
    <xf numFmtId="165" fontId="3" fillId="0" borderId="0" xfId="0" applyNumberFormat="1" applyFont="1" applyFill="1"/>
    <xf numFmtId="0" fontId="12" fillId="0" borderId="0" xfId="0" applyFont="1"/>
    <xf numFmtId="165" fontId="12" fillId="0" borderId="0" xfId="2" applyFont="1"/>
    <xf numFmtId="165" fontId="12" fillId="0" borderId="0" xfId="2" applyFont="1" applyAlignment="1">
      <alignment horizontal="right"/>
    </xf>
    <xf numFmtId="165" fontId="12" fillId="0" borderId="0" xfId="3" applyFont="1"/>
    <xf numFmtId="0" fontId="14" fillId="0" borderId="0" xfId="0" applyFont="1"/>
    <xf numFmtId="0" fontId="14" fillId="0" borderId="0" xfId="0" applyFont="1" applyFill="1"/>
    <xf numFmtId="43" fontId="2" fillId="0" borderId="0" xfId="1" applyFont="1" applyFill="1" applyBorder="1" applyAlignment="1">
      <alignment horizontal="center" vertical="center"/>
    </xf>
    <xf numFmtId="165" fontId="3" fillId="0" borderId="1" xfId="3" applyFont="1" applyFill="1" applyBorder="1" applyAlignment="1">
      <alignment horizontal="left" wrapText="1"/>
    </xf>
    <xf numFmtId="165" fontId="3" fillId="0" borderId="1" xfId="3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left"/>
    </xf>
    <xf numFmtId="43" fontId="3" fillId="0" borderId="0" xfId="1" applyFont="1" applyFill="1" applyBorder="1"/>
    <xf numFmtId="14" fontId="3" fillId="0" borderId="0" xfId="1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3" fontId="4" fillId="0" borderId="0" xfId="1" applyFont="1" applyFill="1" applyBorder="1"/>
    <xf numFmtId="43" fontId="4" fillId="0" borderId="0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 wrapText="1"/>
    </xf>
    <xf numFmtId="14" fontId="3" fillId="0" borderId="0" xfId="1" applyNumberFormat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 wrapText="1"/>
    </xf>
    <xf numFmtId="14" fontId="3" fillId="0" borderId="0" xfId="1" applyNumberFormat="1" applyFont="1" applyFill="1" applyBorder="1"/>
    <xf numFmtId="43" fontId="2" fillId="2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43" fontId="2" fillId="2" borderId="7" xfId="1" applyFont="1" applyFill="1" applyBorder="1" applyAlignment="1">
      <alignment horizontal="center" vertical="center"/>
    </xf>
    <xf numFmtId="164" fontId="2" fillId="2" borderId="3" xfId="10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left"/>
    </xf>
    <xf numFmtId="0" fontId="3" fillId="0" borderId="3" xfId="0" applyFont="1" applyFill="1" applyBorder="1"/>
    <xf numFmtId="0" fontId="2" fillId="2" borderId="5" xfId="0" applyFont="1" applyFill="1" applyBorder="1" applyAlignment="1">
      <alignment horizontal="center" vertical="center"/>
    </xf>
    <xf numFmtId="165" fontId="4" fillId="0" borderId="0" xfId="0" applyNumberFormat="1" applyFont="1"/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/>
    </xf>
    <xf numFmtId="14" fontId="3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43" fontId="4" fillId="0" borderId="3" xfId="1" applyFont="1" applyFill="1" applyBorder="1"/>
    <xf numFmtId="14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/>
    <xf numFmtId="43" fontId="4" fillId="0" borderId="1" xfId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right"/>
    </xf>
    <xf numFmtId="0" fontId="17" fillId="0" borderId="8" xfId="0" applyFont="1" applyFill="1" applyBorder="1"/>
    <xf numFmtId="0" fontId="17" fillId="0" borderId="6" xfId="0" applyFont="1" applyFill="1" applyBorder="1"/>
    <xf numFmtId="0" fontId="17" fillId="0" borderId="5" xfId="0" applyFont="1" applyFill="1" applyBorder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wrapText="1"/>
    </xf>
    <xf numFmtId="43" fontId="3" fillId="0" borderId="0" xfId="1" applyFont="1" applyFill="1" applyBorder="1" applyAlignment="1">
      <alignment wrapText="1"/>
    </xf>
    <xf numFmtId="43" fontId="4" fillId="0" borderId="0" xfId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3" fillId="3" borderId="0" xfId="1" applyFont="1" applyFill="1" applyBorder="1"/>
    <xf numFmtId="14" fontId="3" fillId="3" borderId="0" xfId="1" applyNumberFormat="1" applyFont="1" applyFill="1" applyBorder="1" applyAlignment="1">
      <alignment horizontal="center" wrapText="1"/>
    </xf>
    <xf numFmtId="0" fontId="3" fillId="3" borderId="0" xfId="0" applyFont="1" applyFill="1" applyBorder="1"/>
    <xf numFmtId="43" fontId="3" fillId="3" borderId="0" xfId="0" applyNumberFormat="1" applyFont="1" applyFill="1" applyBorder="1"/>
    <xf numFmtId="165" fontId="3" fillId="3" borderId="0" xfId="0" applyNumberFormat="1" applyFont="1" applyFill="1" applyBorder="1"/>
    <xf numFmtId="0" fontId="3" fillId="3" borderId="0" xfId="0" applyFont="1" applyFill="1"/>
    <xf numFmtId="0" fontId="3" fillId="4" borderId="0" xfId="0" applyFont="1" applyFill="1"/>
    <xf numFmtId="43" fontId="3" fillId="4" borderId="0" xfId="1" applyFont="1" applyFill="1" applyBorder="1" applyAlignment="1">
      <alignment horizontal="left" wrapText="1"/>
    </xf>
    <xf numFmtId="14" fontId="3" fillId="4" borderId="0" xfId="1" applyNumberFormat="1" applyFont="1" applyFill="1" applyBorder="1"/>
    <xf numFmtId="0" fontId="3" fillId="4" borderId="0" xfId="0" applyFont="1" applyFill="1" applyBorder="1"/>
    <xf numFmtId="43" fontId="3" fillId="4" borderId="0" xfId="1" applyFont="1" applyFill="1" applyBorder="1"/>
    <xf numFmtId="0" fontId="4" fillId="0" borderId="5" xfId="0" applyFont="1" applyFill="1" applyBorder="1" applyAlignment="1">
      <alignment horizontal="left" wrapText="1"/>
    </xf>
    <xf numFmtId="0" fontId="0" fillId="0" borderId="0" xfId="0" applyFont="1"/>
    <xf numFmtId="0" fontId="5" fillId="0" borderId="0" xfId="0" applyFont="1" applyAlignment="1"/>
    <xf numFmtId="0" fontId="14" fillId="0" borderId="0" xfId="0" applyFont="1" applyFill="1" applyBorder="1"/>
    <xf numFmtId="0" fontId="11" fillId="0" borderId="0" xfId="0" applyFont="1" applyFill="1"/>
    <xf numFmtId="0" fontId="11" fillId="0" borderId="0" xfId="0" applyFont="1"/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9" fillId="0" borderId="0" xfId="0" applyFont="1" applyFill="1" applyAlignment="1">
      <alignment horizontal="center" vertical="center"/>
    </xf>
    <xf numFmtId="43" fontId="14" fillId="0" borderId="0" xfId="0" applyNumberFormat="1" applyFont="1" applyFill="1"/>
    <xf numFmtId="165" fontId="14" fillId="0" borderId="0" xfId="0" applyNumberFormat="1" applyFont="1" applyFill="1"/>
    <xf numFmtId="43" fontId="14" fillId="0" borderId="0" xfId="1" applyFont="1" applyFill="1" applyBorder="1"/>
    <xf numFmtId="14" fontId="14" fillId="0" borderId="0" xfId="1" applyNumberFormat="1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43" fontId="19" fillId="0" borderId="0" xfId="1" applyFont="1" applyFill="1" applyBorder="1" applyAlignment="1">
      <alignment horizontal="center" vertical="center"/>
    </xf>
    <xf numFmtId="0" fontId="21" fillId="0" borderId="0" xfId="0" applyFont="1" applyFill="1"/>
    <xf numFmtId="0" fontId="21" fillId="0" borderId="0" xfId="0" applyFont="1"/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vertical="center"/>
    </xf>
    <xf numFmtId="43" fontId="22" fillId="0" borderId="0" xfId="0" applyNumberFormat="1" applyFont="1" applyFill="1" applyAlignment="1">
      <alignment horizontal="left"/>
    </xf>
    <xf numFmtId="165" fontId="22" fillId="0" borderId="0" xfId="0" applyNumberFormat="1" applyFont="1" applyFill="1" applyAlignment="1">
      <alignment horizontal="left"/>
    </xf>
    <xf numFmtId="167" fontId="23" fillId="0" borderId="1" xfId="0" applyNumberFormat="1" applyFont="1" applyFill="1" applyBorder="1" applyAlignment="1" applyProtection="1">
      <alignment horizontal="right"/>
    </xf>
    <xf numFmtId="0" fontId="23" fillId="0" borderId="1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1" xfId="0" applyFont="1" applyFill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/>
    </xf>
    <xf numFmtId="14" fontId="22" fillId="0" borderId="1" xfId="0" applyNumberFormat="1" applyFont="1" applyFill="1" applyBorder="1" applyAlignment="1">
      <alignment horizontal="left"/>
    </xf>
    <xf numFmtId="166" fontId="22" fillId="0" borderId="1" xfId="0" applyNumberFormat="1" applyFont="1" applyFill="1" applyBorder="1" applyAlignment="1">
      <alignment horizontal="center"/>
    </xf>
    <xf numFmtId="43" fontId="22" fillId="0" borderId="1" xfId="1" applyFont="1" applyFill="1" applyBorder="1"/>
    <xf numFmtId="0" fontId="26" fillId="0" borderId="1" xfId="0" applyFont="1" applyFill="1" applyBorder="1"/>
    <xf numFmtId="166" fontId="21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/>
    <xf numFmtId="43" fontId="21" fillId="0" borderId="1" xfId="1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center" wrapText="1"/>
    </xf>
    <xf numFmtId="43" fontId="22" fillId="0" borderId="1" xfId="1" applyFont="1" applyFill="1" applyBorder="1" applyAlignment="1">
      <alignment horizontal="left" vertical="center" wrapText="1"/>
    </xf>
    <xf numFmtId="166" fontId="22" fillId="0" borderId="1" xfId="0" applyNumberFormat="1" applyFont="1" applyFill="1" applyBorder="1" applyAlignment="1">
      <alignment horizontal="center" wrapText="1"/>
    </xf>
    <xf numFmtId="43" fontId="22" fillId="0" borderId="1" xfId="1" applyFont="1" applyFill="1" applyBorder="1" applyAlignment="1">
      <alignment horizontal="left" wrapText="1"/>
    </xf>
    <xf numFmtId="0" fontId="22" fillId="0" borderId="8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center" wrapText="1"/>
    </xf>
    <xf numFmtId="14" fontId="22" fillId="0" borderId="8" xfId="0" applyNumberFormat="1" applyFont="1" applyFill="1" applyBorder="1" applyAlignment="1">
      <alignment horizontal="left"/>
    </xf>
    <xf numFmtId="166" fontId="22" fillId="0" borderId="8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 wrapText="1"/>
    </xf>
    <xf numFmtId="0" fontId="21" fillId="0" borderId="0" xfId="0" applyFont="1" applyFill="1" applyAlignment="1">
      <alignment vertical="center"/>
    </xf>
    <xf numFmtId="43" fontId="21" fillId="0" borderId="1" xfId="1" applyFont="1" applyFill="1" applyBorder="1" applyAlignment="1">
      <alignment horizontal="left" wrapText="1"/>
    </xf>
    <xf numFmtId="43" fontId="20" fillId="4" borderId="3" xfId="1" applyFont="1" applyFill="1" applyBorder="1" applyAlignment="1">
      <alignment horizontal="center" vertical="center"/>
    </xf>
    <xf numFmtId="43" fontId="21" fillId="0" borderId="0" xfId="0" applyNumberFormat="1" applyFont="1"/>
    <xf numFmtId="165" fontId="21" fillId="0" borderId="0" xfId="0" applyNumberFormat="1" applyFont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/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168" fontId="25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2" fillId="0" borderId="8" xfId="0" applyFont="1" applyFill="1" applyBorder="1" applyAlignment="1">
      <alignment horizontal="left" wrapText="1"/>
    </xf>
    <xf numFmtId="43" fontId="21" fillId="0" borderId="0" xfId="0" applyNumberFormat="1" applyFont="1" applyAlignment="1">
      <alignment wrapText="1"/>
    </xf>
    <xf numFmtId="43" fontId="21" fillId="0" borderId="0" xfId="1" applyFont="1" applyAlignment="1">
      <alignment wrapText="1"/>
    </xf>
    <xf numFmtId="0" fontId="21" fillId="0" borderId="2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43" fontId="22" fillId="0" borderId="3" xfId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14" fontId="5" fillId="0" borderId="1" xfId="0" applyNumberFormat="1" applyFont="1" applyFill="1" applyBorder="1" applyAlignment="1">
      <alignment horizontal="center" vertical="center" wrapText="1"/>
    </xf>
    <xf numFmtId="43" fontId="2" fillId="0" borderId="0" xfId="1" applyFont="1" applyAlignment="1"/>
    <xf numFmtId="43" fontId="5" fillId="0" borderId="0" xfId="1" applyFont="1" applyAlignment="1"/>
    <xf numFmtId="43" fontId="5" fillId="0" borderId="1" xfId="1" applyFont="1" applyFill="1" applyBorder="1" applyAlignment="1">
      <alignment horizontal="center" vertical="center" wrapText="1"/>
    </xf>
    <xf numFmtId="43" fontId="0" fillId="0" borderId="0" xfId="1" applyFont="1"/>
    <xf numFmtId="43" fontId="12" fillId="0" borderId="0" xfId="1" applyFont="1"/>
    <xf numFmtId="43" fontId="6" fillId="0" borderId="0" xfId="1" applyFont="1"/>
    <xf numFmtId="43" fontId="14" fillId="0" borderId="0" xfId="1" applyFont="1" applyFill="1" applyBorder="1" applyAlignment="1">
      <alignment horizontal="left" wrapText="1"/>
    </xf>
    <xf numFmtId="43" fontId="11" fillId="0" borderId="0" xfId="1" applyFont="1"/>
    <xf numFmtId="43" fontId="13" fillId="0" borderId="0" xfId="1" applyFont="1" applyBorder="1" applyAlignment="1">
      <alignment horizontal="center"/>
    </xf>
    <xf numFmtId="43" fontId="5" fillId="5" borderId="7" xfId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0" fontId="21" fillId="0" borderId="8" xfId="0" applyFont="1" applyFill="1" applyBorder="1"/>
    <xf numFmtId="14" fontId="22" fillId="0" borderId="1" xfId="0" applyNumberFormat="1" applyFont="1" applyFill="1" applyBorder="1" applyAlignment="1">
      <alignment horizontal="left" vertical="center"/>
    </xf>
    <xf numFmtId="166" fontId="21" fillId="0" borderId="8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/>
    <xf numFmtId="43" fontId="22" fillId="0" borderId="1" xfId="1" applyFont="1" applyFill="1" applyBorder="1" applyAlignment="1">
      <alignment horizontal="left"/>
    </xf>
    <xf numFmtId="4" fontId="21" fillId="0" borderId="3" xfId="0" applyNumberFormat="1" applyFont="1" applyFill="1" applyBorder="1"/>
    <xf numFmtId="0" fontId="0" fillId="0" borderId="0" xfId="0"/>
    <xf numFmtId="0" fontId="27" fillId="0" borderId="0" xfId="0" applyFont="1" applyAlignment="1"/>
    <xf numFmtId="0" fontId="2" fillId="0" borderId="0" xfId="0" applyFont="1" applyAlignment="1"/>
    <xf numFmtId="0" fontId="4" fillId="0" borderId="0" xfId="0" applyFont="1" applyFill="1"/>
    <xf numFmtId="0" fontId="4" fillId="0" borderId="0" xfId="0" applyFont="1"/>
    <xf numFmtId="0" fontId="20" fillId="0" borderId="0" xfId="0" applyFont="1" applyAlignment="1"/>
    <xf numFmtId="0" fontId="5" fillId="0" borderId="0" xfId="0" applyFont="1" applyAlignment="1"/>
    <xf numFmtId="0" fontId="6" fillId="0" borderId="0" xfId="0" applyFont="1" applyFill="1"/>
    <xf numFmtId="0" fontId="6" fillId="0" borderId="0" xfId="0" applyFon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165" fontId="7" fillId="0" borderId="1" xfId="11" applyFont="1" applyFill="1" applyBorder="1" applyAlignment="1">
      <alignment horizontal="left"/>
    </xf>
    <xf numFmtId="165" fontId="7" fillId="0" borderId="1" xfId="11" applyFont="1" applyFill="1" applyBorder="1" applyAlignment="1">
      <alignment horizontal="left" wrapText="1"/>
    </xf>
    <xf numFmtId="165" fontId="5" fillId="4" borderId="7" xfId="1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1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5" fontId="14" fillId="0" borderId="0" xfId="0" applyNumberFormat="1" applyFont="1" applyFill="1"/>
    <xf numFmtId="165" fontId="14" fillId="0" borderId="0" xfId="0" applyNumberFormat="1" applyFont="1" applyFill="1"/>
    <xf numFmtId="4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/>
    <xf numFmtId="165" fontId="12" fillId="0" borderId="0" xfId="12" applyFont="1"/>
    <xf numFmtId="165" fontId="12" fillId="0" borderId="0" xfId="12" applyFont="1" applyAlignment="1">
      <alignment horizontal="right"/>
    </xf>
    <xf numFmtId="165" fontId="12" fillId="0" borderId="0" xfId="13" applyFont="1"/>
    <xf numFmtId="0" fontId="14" fillId="0" borderId="0" xfId="0" applyFont="1"/>
    <xf numFmtId="0" fontId="14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165" fontId="14" fillId="0" borderId="0" xfId="11" applyFont="1" applyFill="1" applyBorder="1"/>
    <xf numFmtId="14" fontId="14" fillId="0" borderId="0" xfId="11" applyNumberFormat="1" applyFont="1" applyFill="1" applyBorder="1"/>
    <xf numFmtId="14" fontId="14" fillId="0" borderId="0" xfId="0" applyNumberFormat="1" applyFont="1" applyFill="1" applyBorder="1"/>
    <xf numFmtId="0" fontId="11" fillId="0" borderId="0" xfId="0" applyFont="1" applyFill="1" applyBorder="1"/>
    <xf numFmtId="0" fontId="19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Fill="1"/>
    <xf numFmtId="0" fontId="13" fillId="0" borderId="0" xfId="0" applyFont="1" applyBorder="1" applyAlignment="1">
      <alignment horizontal="center"/>
    </xf>
    <xf numFmtId="0" fontId="14" fillId="0" borderId="0" xfId="0" applyFont="1" applyFill="1" applyBorder="1"/>
    <xf numFmtId="0" fontId="28" fillId="0" borderId="1" xfId="0" applyFont="1" applyBorder="1" applyAlignment="1">
      <alignment wrapText="1"/>
    </xf>
    <xf numFmtId="43" fontId="0" fillId="0" borderId="0" xfId="0" applyNumberFormat="1"/>
    <xf numFmtId="165" fontId="0" fillId="0" borderId="0" xfId="0" applyNumberFormat="1" applyFont="1"/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/>
    <xf numFmtId="0" fontId="13" fillId="0" borderId="0" xfId="0" applyFont="1" applyAlignment="1"/>
    <xf numFmtId="0" fontId="5" fillId="0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vertical="center"/>
    </xf>
    <xf numFmtId="43" fontId="21" fillId="0" borderId="0" xfId="1" applyFont="1" applyFill="1"/>
    <xf numFmtId="43" fontId="21" fillId="0" borderId="0" xfId="1" applyFont="1"/>
    <xf numFmtId="43" fontId="20" fillId="0" borderId="0" xfId="1" applyFont="1" applyFill="1" applyAlignment="1">
      <alignment horizontal="center" vertical="center"/>
    </xf>
    <xf numFmtId="43" fontId="22" fillId="0" borderId="0" xfId="1" applyFont="1" applyFill="1"/>
    <xf numFmtId="9" fontId="20" fillId="4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43" fontId="32" fillId="0" borderId="0" xfId="0" applyNumberFormat="1" applyFont="1" applyFill="1" applyAlignment="1">
      <alignment horizontal="left"/>
    </xf>
    <xf numFmtId="165" fontId="32" fillId="0" borderId="0" xfId="0" applyNumberFormat="1" applyFont="1" applyFill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49" fontId="32" fillId="0" borderId="0" xfId="0" applyNumberFormat="1" applyFont="1" applyFill="1" applyBorder="1" applyAlignment="1">
      <alignment horizontal="left" wrapText="1"/>
    </xf>
    <xf numFmtId="168" fontId="30" fillId="0" borderId="0" xfId="0" applyNumberFormat="1" applyFont="1" applyAlignment="1">
      <alignment horizontal="left"/>
    </xf>
    <xf numFmtId="43" fontId="30" fillId="0" borderId="0" xfId="1" applyFont="1" applyAlignment="1">
      <alignment horizontal="left"/>
    </xf>
    <xf numFmtId="0" fontId="30" fillId="0" borderId="0" xfId="0" applyFont="1" applyFill="1" applyAlignment="1">
      <alignment horizontal="left"/>
    </xf>
    <xf numFmtId="43" fontId="32" fillId="0" borderId="0" xfId="1" applyFont="1" applyFill="1" applyBorder="1" applyAlignment="1">
      <alignment horizontal="left"/>
    </xf>
    <xf numFmtId="14" fontId="32" fillId="0" borderId="0" xfId="1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43" fontId="21" fillId="0" borderId="1" xfId="1" applyFont="1" applyFill="1" applyBorder="1"/>
    <xf numFmtId="43" fontId="20" fillId="0" borderId="1" xfId="1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2" fillId="0" borderId="2" xfId="0" applyFont="1" applyBorder="1"/>
    <xf numFmtId="165" fontId="12" fillId="0" borderId="2" xfId="2" applyFont="1" applyBorder="1"/>
    <xf numFmtId="165" fontId="12" fillId="0" borderId="0" xfId="2" applyFont="1" applyBorder="1"/>
    <xf numFmtId="0" fontId="12" fillId="0" borderId="0" xfId="0" applyFont="1" applyBorder="1"/>
    <xf numFmtId="165" fontId="12" fillId="0" borderId="0" xfId="3" applyFont="1" applyBorder="1"/>
    <xf numFmtId="0" fontId="11" fillId="0" borderId="0" xfId="0" applyFont="1" applyBorder="1"/>
    <xf numFmtId="165" fontId="12" fillId="0" borderId="0" xfId="2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4" fillId="0" borderId="0" xfId="0" applyFont="1" applyBorder="1"/>
    <xf numFmtId="0" fontId="27" fillId="0" borderId="0" xfId="0" applyFont="1" applyFill="1" applyBorder="1" applyAlignment="1">
      <alignment vertical="center"/>
    </xf>
    <xf numFmtId="168" fontId="27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wrapText="1"/>
    </xf>
    <xf numFmtId="165" fontId="33" fillId="0" borderId="0" xfId="3" applyFont="1" applyFill="1"/>
    <xf numFmtId="0" fontId="33" fillId="0" borderId="0" xfId="0" applyFont="1" applyFill="1"/>
    <xf numFmtId="165" fontId="33" fillId="0" borderId="0" xfId="0" applyNumberFormat="1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8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wrapText="1"/>
    </xf>
    <xf numFmtId="43" fontId="32" fillId="0" borderId="1" xfId="1" applyFont="1" applyFill="1" applyBorder="1" applyAlignment="1">
      <alignment horizont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43" fontId="22" fillId="0" borderId="1" xfId="1" applyFont="1" applyFill="1" applyBorder="1" applyAlignment="1">
      <alignment horizontal="center"/>
    </xf>
    <xf numFmtId="168" fontId="29" fillId="4" borderId="10" xfId="0" applyNumberFormat="1" applyFont="1" applyFill="1" applyBorder="1" applyAlignment="1"/>
    <xf numFmtId="0" fontId="29" fillId="4" borderId="1" xfId="0" applyFont="1" applyFill="1" applyBorder="1" applyAlignment="1">
      <alignment horizontal="center"/>
    </xf>
    <xf numFmtId="168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3" fontId="29" fillId="4" borderId="1" xfId="1" applyFont="1" applyFill="1" applyBorder="1" applyAlignment="1">
      <alignment horizontal="center" vertical="center" wrapText="1"/>
    </xf>
    <xf numFmtId="43" fontId="20" fillId="0" borderId="3" xfId="1" applyFont="1" applyFill="1" applyBorder="1" applyAlignment="1">
      <alignment horizontal="left" vertical="center"/>
    </xf>
    <xf numFmtId="43" fontId="29" fillId="4" borderId="3" xfId="1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43" fontId="21" fillId="0" borderId="1" xfId="1" applyFont="1" applyFill="1" applyBorder="1" applyAlignment="1">
      <alignment horizontal="center"/>
    </xf>
    <xf numFmtId="14" fontId="22" fillId="0" borderId="1" xfId="0" applyNumberFormat="1" applyFont="1" applyFill="1" applyBorder="1" applyAlignment="1">
      <alignment horizontal="center"/>
    </xf>
    <xf numFmtId="43" fontId="22" fillId="0" borderId="1" xfId="1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wrapText="1"/>
    </xf>
    <xf numFmtId="43" fontId="22" fillId="0" borderId="1" xfId="1" applyFont="1" applyFill="1" applyBorder="1" applyAlignment="1">
      <alignment horizontal="center" vertical="center" wrapText="1"/>
    </xf>
    <xf numFmtId="164" fontId="34" fillId="0" borderId="1" xfId="10" applyFont="1" applyFill="1" applyBorder="1"/>
    <xf numFmtId="9" fontId="29" fillId="0" borderId="0" xfId="0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/>
    <xf numFmtId="0" fontId="21" fillId="0" borderId="0" xfId="0" applyFont="1" applyFill="1" applyBorder="1"/>
    <xf numFmtId="0" fontId="4" fillId="0" borderId="10" xfId="0" applyFont="1" applyBorder="1" applyAlignment="1">
      <alignment horizontal="left"/>
    </xf>
    <xf numFmtId="0" fontId="34" fillId="0" borderId="1" xfId="0" applyFont="1" applyFill="1" applyBorder="1" applyAlignment="1">
      <alignment horizontal="left"/>
    </xf>
    <xf numFmtId="166" fontId="22" fillId="0" borderId="1" xfId="0" applyNumberFormat="1" applyFont="1" applyFill="1" applyBorder="1" applyAlignment="1">
      <alignment horizontal="left" vertical="center" wrapText="1"/>
    </xf>
    <xf numFmtId="166" fontId="22" fillId="0" borderId="2" xfId="0" applyNumberFormat="1" applyFont="1" applyFill="1" applyBorder="1" applyAlignment="1">
      <alignment horizontal="left" vertical="center" wrapText="1"/>
    </xf>
    <xf numFmtId="164" fontId="34" fillId="0" borderId="1" xfId="10" applyFont="1" applyFill="1" applyBorder="1" applyAlignment="1">
      <alignment horizontal="left"/>
    </xf>
    <xf numFmtId="43" fontId="12" fillId="0" borderId="0" xfId="0" applyNumberFormat="1" applyFont="1"/>
    <xf numFmtId="43" fontId="28" fillId="0" borderId="0" xfId="0" applyNumberFormat="1" applyFont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164" fontId="35" fillId="0" borderId="1" xfId="0" applyNumberFormat="1" applyFont="1" applyBorder="1" applyAlignment="1">
      <alignment horizontal="center"/>
    </xf>
    <xf numFmtId="43" fontId="5" fillId="3" borderId="0" xfId="0" applyNumberFormat="1" applyFont="1" applyFill="1"/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165" fontId="12" fillId="0" borderId="2" xfId="2" applyFont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8" fontId="29" fillId="4" borderId="0" xfId="0" applyNumberFormat="1" applyFont="1" applyFill="1" applyBorder="1" applyAlignment="1"/>
    <xf numFmtId="0" fontId="30" fillId="0" borderId="1" xfId="0" applyNumberFormat="1" applyFont="1" applyFill="1" applyBorder="1" applyAlignment="1">
      <alignment horizontal="center" vertical="center" wrapText="1"/>
    </xf>
    <xf numFmtId="43" fontId="30" fillId="0" borderId="10" xfId="1" applyFont="1" applyBorder="1" applyAlignment="1">
      <alignment horizontal="left"/>
    </xf>
    <xf numFmtId="9" fontId="29" fillId="0" borderId="10" xfId="0" applyNumberFormat="1" applyFont="1" applyFill="1" applyBorder="1" applyAlignment="1">
      <alignment horizontal="center" vertical="center"/>
    </xf>
  </cellXfs>
  <cellStyles count="14">
    <cellStyle name="Millares" xfId="1" builtinId="3"/>
    <cellStyle name="Millares 2" xfId="3" xr:uid="{00000000-0005-0000-0000-000001000000}"/>
    <cellStyle name="Millares 2 2" xfId="5" xr:uid="{00000000-0005-0000-0000-000002000000}"/>
    <cellStyle name="Millares 2 2 2" xfId="9" xr:uid="{00000000-0005-0000-0000-000003000000}"/>
    <cellStyle name="Millares 2 3" xfId="7" xr:uid="{00000000-0005-0000-0000-000004000000}"/>
    <cellStyle name="Millares 2 4" xfId="13" xr:uid="{00000000-0005-0000-0000-000005000000}"/>
    <cellStyle name="Millares 3" xfId="2" xr:uid="{00000000-0005-0000-0000-000006000000}"/>
    <cellStyle name="Millares 3 2" xfId="4" xr:uid="{00000000-0005-0000-0000-000007000000}"/>
    <cellStyle name="Millares 3 2 2" xfId="8" xr:uid="{00000000-0005-0000-0000-000008000000}"/>
    <cellStyle name="Millares 3 3" xfId="6" xr:uid="{00000000-0005-0000-0000-000009000000}"/>
    <cellStyle name="Millares 3 4" xfId="12" xr:uid="{00000000-0005-0000-0000-00000A000000}"/>
    <cellStyle name="Millares 4" xfId="11" xr:uid="{00000000-0005-0000-0000-00000B000000}"/>
    <cellStyle name="Moneda" xfId="10" builtinId="4"/>
    <cellStyle name="Normal" xfId="0" builtinId="0"/>
  </cellStyles>
  <dxfs count="2"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T197"/>
  <sheetViews>
    <sheetView topLeftCell="A91" zoomScale="80" zoomScaleNormal="80" zoomScaleSheetLayoutView="42" workbookViewId="0">
      <selection activeCell="F99" sqref="F99"/>
    </sheetView>
  </sheetViews>
  <sheetFormatPr baseColWidth="10" defaultRowHeight="15"/>
  <cols>
    <col min="1" max="1" width="6.7109375" style="2" customWidth="1"/>
    <col min="2" max="2" width="30.85546875" style="2" hidden="1" customWidth="1"/>
    <col min="3" max="3" width="36.42578125" style="2" customWidth="1"/>
    <col min="4" max="4" width="16.7109375" style="53" customWidth="1"/>
    <col min="5" max="5" width="44.85546875" style="2" customWidth="1"/>
    <col min="6" max="6" width="29.28515625" style="86" customWidth="1"/>
    <col min="7" max="7" width="7.42578125" style="2" customWidth="1"/>
    <col min="8" max="8" width="22.7109375" style="2" customWidth="1"/>
    <col min="9" max="9" width="5.5703125" style="2" customWidth="1"/>
    <col min="10" max="10" width="5.140625" style="2" bestFit="1" customWidth="1"/>
    <col min="11" max="11" width="26.5703125" style="2" bestFit="1" customWidth="1"/>
    <col min="12" max="12" width="30.85546875" style="2" bestFit="1" customWidth="1"/>
    <col min="13" max="13" width="30.140625" style="2" customWidth="1"/>
    <col min="14" max="14" width="24.28515625" style="2" customWidth="1"/>
    <col min="15" max="15" width="22" style="2" customWidth="1"/>
    <col min="16" max="16" width="21.42578125" style="2" bestFit="1" customWidth="1"/>
    <col min="17" max="17" width="21.5703125" style="2" customWidth="1"/>
    <col min="18" max="18" width="23.28515625" style="2" customWidth="1"/>
    <col min="19" max="19" width="21.85546875" style="2" customWidth="1"/>
    <col min="20" max="20" width="21.28515625" style="53" bestFit="1" customWidth="1"/>
    <col min="21" max="21" width="29.42578125" style="2" hidden="1" customWidth="1"/>
    <col min="22" max="22" width="11.42578125" style="3"/>
    <col min="23" max="24" width="13" style="3" bestFit="1" customWidth="1"/>
    <col min="25" max="25" width="14.28515625" style="3" bestFit="1" customWidth="1"/>
    <col min="26" max="573" width="11.42578125" style="3"/>
    <col min="574" max="16384" width="11.42578125" style="2"/>
  </cols>
  <sheetData>
    <row r="1" spans="1:69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69" ht="15.75">
      <c r="A2" s="71" t="s">
        <v>470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69" ht="15.75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6" spans="1:69" ht="90.75" customHeight="1">
      <c r="A6" s="27" t="s">
        <v>1</v>
      </c>
      <c r="B6" s="24" t="s">
        <v>25</v>
      </c>
      <c r="C6" s="24" t="s">
        <v>9</v>
      </c>
      <c r="D6" s="24" t="s">
        <v>26</v>
      </c>
      <c r="E6" s="24" t="s">
        <v>2</v>
      </c>
      <c r="F6" s="24" t="s">
        <v>27</v>
      </c>
      <c r="G6" s="24"/>
      <c r="H6" s="24" t="s">
        <v>39</v>
      </c>
      <c r="I6" s="24"/>
      <c r="J6" s="24"/>
      <c r="K6" s="24" t="s">
        <v>471</v>
      </c>
      <c r="L6" s="24" t="s">
        <v>15</v>
      </c>
      <c r="M6" s="24" t="s">
        <v>16</v>
      </c>
      <c r="N6" s="24" t="s">
        <v>18</v>
      </c>
      <c r="O6" s="24" t="s">
        <v>19</v>
      </c>
      <c r="P6" s="24" t="s">
        <v>20</v>
      </c>
      <c r="Q6" s="24" t="s">
        <v>5</v>
      </c>
      <c r="T6" s="2"/>
      <c r="U6" s="28" t="s">
        <v>59</v>
      </c>
    </row>
    <row r="7" spans="1:69" s="80" customFormat="1" ht="30" customHeight="1">
      <c r="A7" s="29">
        <v>1</v>
      </c>
      <c r="B7" s="69">
        <v>79</v>
      </c>
      <c r="C7" s="83" t="s">
        <v>417</v>
      </c>
      <c r="D7" s="81">
        <v>43838</v>
      </c>
      <c r="E7" s="30" t="s">
        <v>356</v>
      </c>
      <c r="F7" s="82" t="s">
        <v>33</v>
      </c>
      <c r="G7" s="83">
        <v>1.1000000000000001</v>
      </c>
      <c r="H7" s="82" t="s">
        <v>41</v>
      </c>
      <c r="I7" s="82"/>
      <c r="J7" s="82"/>
      <c r="K7" s="4">
        <v>35400</v>
      </c>
      <c r="L7" s="4">
        <v>35400</v>
      </c>
      <c r="M7" s="1"/>
      <c r="N7" s="1"/>
      <c r="O7" s="4"/>
      <c r="P7" s="4"/>
      <c r="Q7" s="6">
        <f t="shared" ref="Q7:Q42" si="0">+D7+60</f>
        <v>43898</v>
      </c>
      <c r="R7" s="105"/>
      <c r="S7" s="105"/>
      <c r="T7" s="106"/>
      <c r="U7" s="40"/>
      <c r="V7" s="40"/>
      <c r="W7" s="107"/>
      <c r="X7" s="108"/>
      <c r="Y7" s="108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69" s="80" customFormat="1" ht="30" customHeight="1">
      <c r="A8" s="29">
        <f>+A7+1</f>
        <v>2</v>
      </c>
      <c r="B8" s="83">
        <v>6715</v>
      </c>
      <c r="C8" s="83" t="s">
        <v>60</v>
      </c>
      <c r="D8" s="81">
        <v>41967</v>
      </c>
      <c r="E8" s="83" t="s">
        <v>61</v>
      </c>
      <c r="F8" s="83" t="s">
        <v>62</v>
      </c>
      <c r="G8" s="83">
        <v>1.27</v>
      </c>
      <c r="H8" s="83" t="s">
        <v>63</v>
      </c>
      <c r="I8" s="83"/>
      <c r="J8" s="83"/>
      <c r="K8" s="30">
        <v>14600</v>
      </c>
      <c r="L8" s="30"/>
      <c r="M8" s="30"/>
      <c r="N8" s="30"/>
      <c r="O8" s="30"/>
      <c r="P8" s="30">
        <v>14600</v>
      </c>
      <c r="Q8" s="6">
        <f t="shared" si="0"/>
        <v>42027</v>
      </c>
      <c r="R8" s="105"/>
      <c r="S8" s="105"/>
      <c r="T8" s="106"/>
      <c r="U8" s="40"/>
      <c r="V8" s="40"/>
      <c r="W8" s="107"/>
      <c r="X8" s="108"/>
      <c r="Y8" s="108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1:69" s="80" customFormat="1" ht="30" customHeight="1">
      <c r="A9" s="29">
        <f t="shared" ref="A9:A57" si="1">+A8+1</f>
        <v>3</v>
      </c>
      <c r="B9" s="83">
        <v>6737</v>
      </c>
      <c r="C9" s="83" t="s">
        <v>60</v>
      </c>
      <c r="D9" s="81">
        <v>41983</v>
      </c>
      <c r="E9" s="83" t="s">
        <v>61</v>
      </c>
      <c r="F9" s="83" t="s">
        <v>62</v>
      </c>
      <c r="G9" s="83">
        <v>1.27</v>
      </c>
      <c r="H9" s="83" t="s">
        <v>63</v>
      </c>
      <c r="I9" s="83"/>
      <c r="J9" s="83"/>
      <c r="K9" s="30">
        <v>31630</v>
      </c>
      <c r="L9" s="30"/>
      <c r="M9" s="30"/>
      <c r="N9" s="30"/>
      <c r="O9" s="30"/>
      <c r="P9" s="30">
        <v>31630</v>
      </c>
      <c r="Q9" s="6">
        <f t="shared" si="0"/>
        <v>42043</v>
      </c>
      <c r="R9" s="105"/>
      <c r="S9" s="105"/>
      <c r="T9" s="106"/>
      <c r="U9" s="40"/>
      <c r="V9" s="40"/>
      <c r="W9" s="107"/>
      <c r="X9" s="108"/>
      <c r="Y9" s="108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69" s="80" customFormat="1" ht="30" customHeight="1">
      <c r="A10" s="29">
        <f t="shared" si="1"/>
        <v>4</v>
      </c>
      <c r="B10" s="83">
        <v>6821</v>
      </c>
      <c r="C10" s="83" t="s">
        <v>60</v>
      </c>
      <c r="D10" s="81">
        <v>42037</v>
      </c>
      <c r="E10" s="83" t="s">
        <v>61</v>
      </c>
      <c r="F10" s="83" t="s">
        <v>62</v>
      </c>
      <c r="G10" s="83">
        <v>1.27</v>
      </c>
      <c r="H10" s="83" t="s">
        <v>63</v>
      </c>
      <c r="I10" s="83"/>
      <c r="J10" s="83"/>
      <c r="K10" s="30">
        <v>16320</v>
      </c>
      <c r="L10" s="30"/>
      <c r="M10" s="30"/>
      <c r="N10" s="30"/>
      <c r="O10" s="30"/>
      <c r="P10" s="30">
        <v>16320</v>
      </c>
      <c r="Q10" s="6">
        <f t="shared" si="0"/>
        <v>42097</v>
      </c>
      <c r="R10" s="105"/>
      <c r="S10" s="105"/>
      <c r="T10" s="106"/>
      <c r="U10" s="40"/>
      <c r="V10" s="40"/>
      <c r="W10" s="107"/>
      <c r="X10" s="108"/>
      <c r="Y10" s="108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</row>
    <row r="11" spans="1:69" s="80" customFormat="1" ht="30" customHeight="1">
      <c r="A11" s="29">
        <f t="shared" si="1"/>
        <v>5</v>
      </c>
      <c r="B11" s="31">
        <v>6590</v>
      </c>
      <c r="C11" s="83" t="s">
        <v>60</v>
      </c>
      <c r="D11" s="32">
        <v>42265</v>
      </c>
      <c r="E11" s="83" t="s">
        <v>61</v>
      </c>
      <c r="F11" s="83" t="s">
        <v>62</v>
      </c>
      <c r="G11" s="83">
        <v>1.27</v>
      </c>
      <c r="H11" s="83" t="s">
        <v>63</v>
      </c>
      <c r="I11" s="83"/>
      <c r="J11" s="83"/>
      <c r="K11" s="33">
        <v>9075</v>
      </c>
      <c r="L11" s="33"/>
      <c r="M11" s="33"/>
      <c r="N11" s="33"/>
      <c r="O11" s="33"/>
      <c r="P11" s="33">
        <v>9075</v>
      </c>
      <c r="Q11" s="6">
        <f t="shared" si="0"/>
        <v>42325</v>
      </c>
      <c r="R11" s="105"/>
      <c r="S11" s="105"/>
      <c r="T11" s="106"/>
      <c r="U11" s="40"/>
      <c r="V11" s="40"/>
      <c r="W11" s="107"/>
      <c r="X11" s="108"/>
      <c r="Y11" s="108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</row>
    <row r="12" spans="1:69" s="80" customFormat="1" ht="30" customHeight="1">
      <c r="A12" s="29">
        <f t="shared" si="1"/>
        <v>6</v>
      </c>
      <c r="B12" s="35">
        <v>29</v>
      </c>
      <c r="C12" s="83" t="s">
        <v>8</v>
      </c>
      <c r="D12" s="128">
        <v>43090</v>
      </c>
      <c r="E12" s="69" t="s">
        <v>65</v>
      </c>
      <c r="F12" s="82" t="s">
        <v>33</v>
      </c>
      <c r="G12" s="82">
        <v>1.3</v>
      </c>
      <c r="H12" s="129" t="s">
        <v>38</v>
      </c>
      <c r="I12" s="129"/>
      <c r="J12" s="129"/>
      <c r="K12" s="130">
        <v>10572.8</v>
      </c>
      <c r="L12" s="4"/>
      <c r="M12" s="5"/>
      <c r="N12" s="4"/>
      <c r="O12" s="5"/>
      <c r="P12" s="130">
        <v>10572.8</v>
      </c>
      <c r="Q12" s="6">
        <f t="shared" si="0"/>
        <v>43150</v>
      </c>
      <c r="R12" s="105"/>
      <c r="S12" s="105"/>
      <c r="T12" s="106"/>
      <c r="U12" s="40"/>
      <c r="V12" s="40"/>
      <c r="W12" s="107"/>
      <c r="X12" s="108"/>
      <c r="Y12" s="108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1:69" s="80" customFormat="1" ht="30" customHeight="1">
      <c r="A13" s="29">
        <f t="shared" si="1"/>
        <v>7</v>
      </c>
      <c r="B13" s="35">
        <v>4738</v>
      </c>
      <c r="C13" s="82" t="s">
        <v>66</v>
      </c>
      <c r="D13" s="36">
        <v>43200</v>
      </c>
      <c r="E13" s="82" t="s">
        <v>67</v>
      </c>
      <c r="F13" s="82" t="s">
        <v>68</v>
      </c>
      <c r="G13" s="82" t="s">
        <v>401</v>
      </c>
      <c r="H13" s="82" t="s">
        <v>69</v>
      </c>
      <c r="I13" s="82"/>
      <c r="J13" s="82"/>
      <c r="K13" s="5">
        <v>15969.24</v>
      </c>
      <c r="L13" s="37"/>
      <c r="M13" s="37"/>
      <c r="N13" s="37"/>
      <c r="O13" s="37"/>
      <c r="P13" s="5">
        <v>15969.24</v>
      </c>
      <c r="Q13" s="6">
        <f t="shared" si="0"/>
        <v>43260</v>
      </c>
      <c r="R13" s="105"/>
      <c r="S13" s="105"/>
      <c r="T13" s="106"/>
      <c r="U13" s="40"/>
      <c r="V13" s="40"/>
      <c r="W13" s="107"/>
      <c r="X13" s="108"/>
      <c r="Y13" s="108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69" s="80" customFormat="1" ht="30" customHeight="1">
      <c r="A14" s="29">
        <f t="shared" si="1"/>
        <v>8</v>
      </c>
      <c r="B14" s="35">
        <v>4739</v>
      </c>
      <c r="C14" s="82" t="s">
        <v>70</v>
      </c>
      <c r="D14" s="36">
        <v>43200</v>
      </c>
      <c r="E14" s="82" t="s">
        <v>67</v>
      </c>
      <c r="F14" s="82" t="s">
        <v>68</v>
      </c>
      <c r="G14" s="82" t="s">
        <v>401</v>
      </c>
      <c r="H14" s="82" t="s">
        <v>69</v>
      </c>
      <c r="I14" s="82"/>
      <c r="J14" s="82"/>
      <c r="K14" s="5">
        <v>81363.94</v>
      </c>
      <c r="L14" s="37"/>
      <c r="M14" s="37"/>
      <c r="N14" s="37"/>
      <c r="O14" s="37"/>
      <c r="P14" s="5">
        <v>81363.94</v>
      </c>
      <c r="Q14" s="6">
        <f t="shared" si="0"/>
        <v>43260</v>
      </c>
      <c r="R14" s="105"/>
      <c r="S14" s="105"/>
      <c r="T14" s="106"/>
      <c r="U14" s="40"/>
      <c r="V14" s="40"/>
      <c r="W14" s="107"/>
      <c r="X14" s="108"/>
      <c r="Y14" s="108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69" s="154" customFormat="1" ht="30" customHeight="1">
      <c r="A15" s="29">
        <f t="shared" si="1"/>
        <v>9</v>
      </c>
      <c r="B15" s="69">
        <v>7</v>
      </c>
      <c r="C15" s="83" t="s">
        <v>74</v>
      </c>
      <c r="D15" s="81">
        <v>43259</v>
      </c>
      <c r="E15" s="83" t="s">
        <v>75</v>
      </c>
      <c r="F15" s="83" t="s">
        <v>76</v>
      </c>
      <c r="G15" s="83"/>
      <c r="H15" s="82" t="s">
        <v>77</v>
      </c>
      <c r="I15" s="82"/>
      <c r="J15" s="82"/>
      <c r="K15" s="4">
        <v>23611.8</v>
      </c>
      <c r="L15" s="4"/>
      <c r="M15" s="4"/>
      <c r="N15" s="4"/>
      <c r="O15" s="4"/>
      <c r="P15" s="4">
        <v>23611.8</v>
      </c>
      <c r="Q15" s="6">
        <f t="shared" si="0"/>
        <v>43319</v>
      </c>
      <c r="R15" s="80"/>
      <c r="S15" s="80"/>
      <c r="T15" s="80"/>
      <c r="U15" s="40"/>
      <c r="V15" s="80"/>
      <c r="W15" s="87"/>
      <c r="X15" s="88"/>
      <c r="Y15" s="88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</row>
    <row r="16" spans="1:69" s="80" customFormat="1" ht="30" customHeight="1">
      <c r="A16" s="29">
        <f t="shared" si="1"/>
        <v>10</v>
      </c>
      <c r="B16" s="69">
        <v>4580</v>
      </c>
      <c r="C16" s="83" t="s">
        <v>78</v>
      </c>
      <c r="D16" s="81">
        <v>43332</v>
      </c>
      <c r="E16" s="83" t="s">
        <v>6</v>
      </c>
      <c r="F16" s="82" t="s">
        <v>34</v>
      </c>
      <c r="G16" s="82">
        <v>1.27</v>
      </c>
      <c r="H16" s="82" t="s">
        <v>40</v>
      </c>
      <c r="I16" s="82"/>
      <c r="J16" s="82"/>
      <c r="K16" s="4">
        <v>35400</v>
      </c>
      <c r="L16" s="4"/>
      <c r="M16" s="4"/>
      <c r="N16" s="4"/>
      <c r="O16" s="5"/>
      <c r="P16" s="4">
        <v>35400</v>
      </c>
      <c r="Q16" s="6">
        <f t="shared" si="0"/>
        <v>43392</v>
      </c>
      <c r="U16" s="40"/>
      <c r="W16" s="87"/>
      <c r="X16" s="88"/>
      <c r="Y16" s="88"/>
    </row>
    <row r="17" spans="1:69" s="154" customFormat="1" ht="30" customHeight="1">
      <c r="A17" s="29">
        <f t="shared" si="1"/>
        <v>11</v>
      </c>
      <c r="B17" s="83">
        <v>860</v>
      </c>
      <c r="C17" s="83" t="s">
        <v>79</v>
      </c>
      <c r="D17" s="81">
        <v>43333</v>
      </c>
      <c r="E17" s="82" t="s">
        <v>80</v>
      </c>
      <c r="F17" s="83" t="s">
        <v>33</v>
      </c>
      <c r="G17" s="83"/>
      <c r="H17" s="82" t="s">
        <v>41</v>
      </c>
      <c r="I17" s="82"/>
      <c r="J17" s="82"/>
      <c r="K17" s="7">
        <v>118236</v>
      </c>
      <c r="L17" s="7"/>
      <c r="M17" s="4"/>
      <c r="N17" s="5"/>
      <c r="O17" s="5"/>
      <c r="P17" s="7">
        <v>118236</v>
      </c>
      <c r="Q17" s="6">
        <f t="shared" si="0"/>
        <v>43393</v>
      </c>
      <c r="R17" s="80"/>
      <c r="S17" s="80"/>
      <c r="T17" s="80"/>
      <c r="U17" s="40"/>
      <c r="V17" s="80"/>
      <c r="W17" s="87"/>
      <c r="X17" s="88"/>
      <c r="Y17" s="88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</row>
    <row r="18" spans="1:69" s="80" customFormat="1" ht="30" customHeight="1">
      <c r="A18" s="29">
        <f t="shared" si="1"/>
        <v>12</v>
      </c>
      <c r="B18" s="69">
        <v>3833</v>
      </c>
      <c r="C18" s="83" t="s">
        <v>81</v>
      </c>
      <c r="D18" s="81">
        <v>43334</v>
      </c>
      <c r="E18" s="83" t="s">
        <v>6</v>
      </c>
      <c r="F18" s="82" t="s">
        <v>34</v>
      </c>
      <c r="G18" s="82">
        <v>1.27</v>
      </c>
      <c r="H18" s="82" t="s">
        <v>40</v>
      </c>
      <c r="I18" s="82"/>
      <c r="J18" s="82"/>
      <c r="K18" s="4">
        <v>35400</v>
      </c>
      <c r="L18" s="4"/>
      <c r="M18" s="4"/>
      <c r="N18" s="4"/>
      <c r="O18" s="5"/>
      <c r="P18" s="4">
        <v>35400</v>
      </c>
      <c r="Q18" s="6">
        <f t="shared" si="0"/>
        <v>43394</v>
      </c>
      <c r="U18" s="40"/>
      <c r="W18" s="87"/>
      <c r="X18" s="88"/>
      <c r="Y18" s="88"/>
    </row>
    <row r="19" spans="1:69" s="154" customFormat="1" ht="30" customHeight="1">
      <c r="A19" s="29">
        <f t="shared" si="1"/>
        <v>13</v>
      </c>
      <c r="B19" s="69">
        <v>285</v>
      </c>
      <c r="C19" s="83" t="s">
        <v>82</v>
      </c>
      <c r="D19" s="81">
        <v>43434</v>
      </c>
      <c r="E19" s="83" t="s">
        <v>71</v>
      </c>
      <c r="F19" s="43" t="s">
        <v>72</v>
      </c>
      <c r="G19" s="38">
        <v>1.27</v>
      </c>
      <c r="H19" s="38" t="s">
        <v>43</v>
      </c>
      <c r="I19" s="38"/>
      <c r="J19" s="38"/>
      <c r="K19" s="4">
        <v>4864</v>
      </c>
      <c r="L19" s="4"/>
      <c r="M19" s="4"/>
      <c r="N19" s="4"/>
      <c r="O19" s="4"/>
      <c r="P19" s="4">
        <v>4864</v>
      </c>
      <c r="Q19" s="6">
        <f t="shared" si="0"/>
        <v>43494</v>
      </c>
      <c r="R19" s="80"/>
      <c r="S19" s="80"/>
      <c r="T19" s="80"/>
      <c r="U19" s="40"/>
      <c r="V19" s="80"/>
      <c r="W19" s="87"/>
      <c r="X19" s="88"/>
      <c r="Y19" s="88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</row>
    <row r="20" spans="1:69" s="154" customFormat="1" ht="30" customHeight="1">
      <c r="A20" s="29">
        <f t="shared" si="1"/>
        <v>14</v>
      </c>
      <c r="B20" s="69">
        <v>283</v>
      </c>
      <c r="C20" s="83" t="s">
        <v>83</v>
      </c>
      <c r="D20" s="81">
        <v>43434</v>
      </c>
      <c r="E20" s="83" t="s">
        <v>71</v>
      </c>
      <c r="F20" s="43" t="s">
        <v>72</v>
      </c>
      <c r="G20" s="38">
        <v>1.27</v>
      </c>
      <c r="H20" s="38" t="s">
        <v>43</v>
      </c>
      <c r="I20" s="38"/>
      <c r="J20" s="38"/>
      <c r="K20" s="4">
        <v>5900</v>
      </c>
      <c r="L20" s="4"/>
      <c r="M20" s="4"/>
      <c r="N20" s="4"/>
      <c r="O20" s="4"/>
      <c r="P20" s="4">
        <v>5900</v>
      </c>
      <c r="Q20" s="6">
        <f t="shared" si="0"/>
        <v>43494</v>
      </c>
      <c r="R20" s="109"/>
      <c r="S20" s="109"/>
      <c r="T20" s="114"/>
      <c r="U20" s="40"/>
      <c r="V20" s="40"/>
      <c r="W20" s="107"/>
      <c r="X20" s="108"/>
      <c r="Y20" s="108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</row>
    <row r="21" spans="1:69" s="154" customFormat="1" ht="30" customHeight="1">
      <c r="A21" s="29">
        <f t="shared" si="1"/>
        <v>15</v>
      </c>
      <c r="B21" s="69">
        <v>282</v>
      </c>
      <c r="C21" s="83" t="s">
        <v>84</v>
      </c>
      <c r="D21" s="81">
        <v>43434</v>
      </c>
      <c r="E21" s="83" t="s">
        <v>71</v>
      </c>
      <c r="F21" s="43" t="s">
        <v>72</v>
      </c>
      <c r="G21" s="38">
        <v>1.27</v>
      </c>
      <c r="H21" s="38" t="s">
        <v>43</v>
      </c>
      <c r="I21" s="38"/>
      <c r="J21" s="38"/>
      <c r="K21" s="4">
        <v>27936</v>
      </c>
      <c r="L21" s="4"/>
      <c r="M21" s="4"/>
      <c r="N21" s="4"/>
      <c r="O21" s="4"/>
      <c r="P21" s="4">
        <v>27936</v>
      </c>
      <c r="Q21" s="6">
        <f t="shared" si="0"/>
        <v>43494</v>
      </c>
      <c r="R21" s="109"/>
      <c r="S21" s="109"/>
      <c r="T21" s="114"/>
      <c r="U21" s="40"/>
      <c r="V21" s="40"/>
      <c r="W21" s="107"/>
      <c r="X21" s="108"/>
      <c r="Y21" s="108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</row>
    <row r="22" spans="1:69" s="154" customFormat="1" ht="30" customHeight="1">
      <c r="A22" s="29">
        <f t="shared" si="1"/>
        <v>16</v>
      </c>
      <c r="B22" s="35">
        <v>23</v>
      </c>
      <c r="C22" s="131" t="s">
        <v>328</v>
      </c>
      <c r="D22" s="58">
        <v>43607</v>
      </c>
      <c r="E22" s="69" t="s">
        <v>295</v>
      </c>
      <c r="F22" s="82" t="s">
        <v>213</v>
      </c>
      <c r="G22" s="82">
        <v>1.27</v>
      </c>
      <c r="H22" s="129" t="s">
        <v>92</v>
      </c>
      <c r="I22" s="129"/>
      <c r="J22" s="129"/>
      <c r="K22" s="130">
        <v>33885.82</v>
      </c>
      <c r="L22" s="7"/>
      <c r="M22" s="130"/>
      <c r="N22" s="130"/>
      <c r="O22" s="130"/>
      <c r="P22" s="130">
        <v>33885.82</v>
      </c>
      <c r="Q22" s="6">
        <f t="shared" si="0"/>
        <v>43667</v>
      </c>
      <c r="R22" s="105"/>
      <c r="S22" s="105"/>
      <c r="T22" s="106"/>
      <c r="U22" s="40"/>
      <c r="V22" s="40"/>
      <c r="W22" s="107"/>
      <c r="X22" s="108"/>
      <c r="Y22" s="108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</row>
    <row r="23" spans="1:69" s="154" customFormat="1" ht="30" customHeight="1">
      <c r="A23" s="29">
        <f t="shared" si="1"/>
        <v>17</v>
      </c>
      <c r="B23" s="35">
        <v>28</v>
      </c>
      <c r="C23" s="131" t="s">
        <v>209</v>
      </c>
      <c r="D23" s="58">
        <v>43637</v>
      </c>
      <c r="E23" s="69" t="s">
        <v>295</v>
      </c>
      <c r="F23" s="82" t="s">
        <v>213</v>
      </c>
      <c r="G23" s="82">
        <v>1.27</v>
      </c>
      <c r="H23" s="129" t="s">
        <v>92</v>
      </c>
      <c r="I23" s="129"/>
      <c r="J23" s="129"/>
      <c r="K23" s="130">
        <v>33885.82</v>
      </c>
      <c r="L23" s="7"/>
      <c r="M23" s="130"/>
      <c r="N23" s="130"/>
      <c r="O23" s="130"/>
      <c r="P23" s="130">
        <v>33885.82</v>
      </c>
      <c r="Q23" s="6">
        <f t="shared" si="0"/>
        <v>43697</v>
      </c>
      <c r="R23" s="109"/>
      <c r="S23" s="109"/>
      <c r="T23" s="114"/>
      <c r="U23" s="40"/>
      <c r="V23" s="40"/>
      <c r="W23" s="107"/>
      <c r="X23" s="108"/>
      <c r="Y23" s="108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</row>
    <row r="24" spans="1:69" s="154" customFormat="1" ht="30" customHeight="1">
      <c r="A24" s="29">
        <f t="shared" si="1"/>
        <v>18</v>
      </c>
      <c r="B24" s="35">
        <v>30</v>
      </c>
      <c r="C24" s="131" t="s">
        <v>329</v>
      </c>
      <c r="D24" s="58">
        <v>43668</v>
      </c>
      <c r="E24" s="69" t="s">
        <v>295</v>
      </c>
      <c r="F24" s="82" t="s">
        <v>213</v>
      </c>
      <c r="G24" s="82">
        <v>1.27</v>
      </c>
      <c r="H24" s="129" t="s">
        <v>92</v>
      </c>
      <c r="I24" s="129"/>
      <c r="J24" s="129"/>
      <c r="K24" s="130">
        <v>33885.82</v>
      </c>
      <c r="L24" s="7"/>
      <c r="M24" s="130"/>
      <c r="N24" s="130"/>
      <c r="O24" s="130"/>
      <c r="P24" s="130">
        <v>33885.82</v>
      </c>
      <c r="Q24" s="6">
        <f t="shared" si="0"/>
        <v>43728</v>
      </c>
      <c r="R24" s="105"/>
      <c r="S24" s="105"/>
      <c r="T24" s="106"/>
      <c r="U24" s="40"/>
      <c r="V24" s="40"/>
      <c r="W24" s="107"/>
      <c r="X24" s="108"/>
      <c r="Y24" s="108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</row>
    <row r="25" spans="1:69" s="154" customFormat="1" ht="30" customHeight="1">
      <c r="A25" s="29">
        <f t="shared" si="1"/>
        <v>19</v>
      </c>
      <c r="B25" s="69">
        <v>588</v>
      </c>
      <c r="C25" s="69" t="s">
        <v>289</v>
      </c>
      <c r="D25" s="81">
        <v>43676</v>
      </c>
      <c r="E25" s="82" t="s">
        <v>256</v>
      </c>
      <c r="F25" s="82" t="s">
        <v>53</v>
      </c>
      <c r="G25" s="83">
        <v>1.27</v>
      </c>
      <c r="H25" s="82" t="s">
        <v>196</v>
      </c>
      <c r="I25" s="82"/>
      <c r="J25" s="82"/>
      <c r="K25" s="4">
        <f>198417-7593.3</f>
        <v>190823.7</v>
      </c>
      <c r="L25" s="4"/>
      <c r="M25" s="4"/>
      <c r="N25" s="4"/>
      <c r="O25" s="4"/>
      <c r="P25" s="4">
        <f>198417-7593.3</f>
        <v>190823.7</v>
      </c>
      <c r="Q25" s="6">
        <f t="shared" si="0"/>
        <v>43736</v>
      </c>
      <c r="R25" s="105"/>
      <c r="S25" s="105"/>
      <c r="T25" s="106"/>
      <c r="U25" s="40"/>
      <c r="V25" s="40"/>
      <c r="W25" s="107"/>
      <c r="X25" s="108"/>
      <c r="Y25" s="108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</row>
    <row r="26" spans="1:69" s="154" customFormat="1" ht="30" customHeight="1">
      <c r="A26" s="29">
        <f t="shared" si="1"/>
        <v>20</v>
      </c>
      <c r="B26" s="35">
        <v>31</v>
      </c>
      <c r="C26" s="131" t="s">
        <v>327</v>
      </c>
      <c r="D26" s="58">
        <v>43699</v>
      </c>
      <c r="E26" s="69" t="s">
        <v>295</v>
      </c>
      <c r="F26" s="82" t="s">
        <v>213</v>
      </c>
      <c r="G26" s="82">
        <v>1.27</v>
      </c>
      <c r="H26" s="129" t="s">
        <v>92</v>
      </c>
      <c r="I26" s="129"/>
      <c r="J26" s="129"/>
      <c r="K26" s="130">
        <v>33885.82</v>
      </c>
      <c r="L26" s="7"/>
      <c r="M26" s="130"/>
      <c r="N26" s="130"/>
      <c r="O26" s="130"/>
      <c r="P26" s="130">
        <v>33885.82</v>
      </c>
      <c r="Q26" s="6">
        <f t="shared" si="0"/>
        <v>43759</v>
      </c>
      <c r="R26" s="105"/>
      <c r="S26" s="105"/>
      <c r="T26" s="106"/>
      <c r="U26" s="40"/>
      <c r="V26" s="40"/>
      <c r="W26" s="107"/>
      <c r="X26" s="108"/>
      <c r="Y26" s="108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</row>
    <row r="27" spans="1:69" s="154" customFormat="1" ht="30" customHeight="1">
      <c r="A27" s="29">
        <f t="shared" si="1"/>
        <v>21</v>
      </c>
      <c r="B27" s="35">
        <v>33</v>
      </c>
      <c r="C27" s="131" t="s">
        <v>326</v>
      </c>
      <c r="D27" s="58">
        <v>43731</v>
      </c>
      <c r="E27" s="69" t="s">
        <v>295</v>
      </c>
      <c r="F27" s="82" t="s">
        <v>213</v>
      </c>
      <c r="G27" s="82">
        <v>1.27</v>
      </c>
      <c r="H27" s="129" t="s">
        <v>92</v>
      </c>
      <c r="I27" s="129"/>
      <c r="J27" s="129"/>
      <c r="K27" s="130">
        <v>33885.82</v>
      </c>
      <c r="L27" s="7"/>
      <c r="M27" s="130"/>
      <c r="N27" s="130"/>
      <c r="O27" s="130"/>
      <c r="P27" s="130">
        <v>33885.82</v>
      </c>
      <c r="Q27" s="6">
        <f t="shared" si="0"/>
        <v>43791</v>
      </c>
      <c r="R27" s="109"/>
      <c r="S27" s="109"/>
      <c r="T27" s="106"/>
      <c r="U27" s="40"/>
      <c r="V27" s="40"/>
      <c r="W27" s="107"/>
      <c r="X27" s="108"/>
      <c r="Y27" s="108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</row>
    <row r="28" spans="1:69" s="154" customFormat="1" ht="30" customHeight="1">
      <c r="A28" s="29">
        <f t="shared" si="1"/>
        <v>22</v>
      </c>
      <c r="B28" s="35">
        <v>34</v>
      </c>
      <c r="C28" s="131" t="s">
        <v>368</v>
      </c>
      <c r="D28" s="58">
        <v>43791</v>
      </c>
      <c r="E28" s="69" t="s">
        <v>295</v>
      </c>
      <c r="F28" s="82" t="s">
        <v>213</v>
      </c>
      <c r="G28" s="82">
        <v>1.27</v>
      </c>
      <c r="H28" s="129" t="s">
        <v>92</v>
      </c>
      <c r="I28" s="129"/>
      <c r="J28" s="129"/>
      <c r="K28" s="130">
        <v>33885.82</v>
      </c>
      <c r="L28" s="7"/>
      <c r="M28" s="130"/>
      <c r="N28" s="130">
        <v>33885.82</v>
      </c>
      <c r="O28" s="130"/>
      <c r="P28" s="39"/>
      <c r="Q28" s="6">
        <f t="shared" si="0"/>
        <v>43851</v>
      </c>
      <c r="R28" s="105"/>
      <c r="S28" s="105"/>
      <c r="T28" s="106"/>
      <c r="U28" s="40"/>
      <c r="V28" s="40"/>
      <c r="W28" s="107"/>
      <c r="X28" s="108"/>
      <c r="Y28" s="108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</row>
    <row r="29" spans="1:69" s="154" customFormat="1" ht="30" customHeight="1">
      <c r="A29" s="29">
        <f t="shared" si="1"/>
        <v>23</v>
      </c>
      <c r="B29" s="35">
        <v>35</v>
      </c>
      <c r="C29" s="131" t="s">
        <v>419</v>
      </c>
      <c r="D29" s="58">
        <v>43791</v>
      </c>
      <c r="E29" s="69" t="s">
        <v>295</v>
      </c>
      <c r="F29" s="82" t="s">
        <v>213</v>
      </c>
      <c r="G29" s="82">
        <v>1.27</v>
      </c>
      <c r="H29" s="129" t="s">
        <v>92</v>
      </c>
      <c r="I29" s="129"/>
      <c r="J29" s="129"/>
      <c r="K29" s="130">
        <v>33885.82</v>
      </c>
      <c r="L29" s="7"/>
      <c r="M29" s="130"/>
      <c r="N29" s="130">
        <v>33885.82</v>
      </c>
      <c r="O29" s="130"/>
      <c r="P29" s="39"/>
      <c r="Q29" s="6">
        <f t="shared" si="0"/>
        <v>43851</v>
      </c>
      <c r="R29" s="109"/>
      <c r="S29" s="109"/>
      <c r="T29" s="114"/>
      <c r="U29" s="40"/>
      <c r="V29" s="40"/>
      <c r="W29" s="107"/>
      <c r="X29" s="108"/>
      <c r="Y29" s="108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</row>
    <row r="30" spans="1:69" s="154" customFormat="1" ht="30" customHeight="1">
      <c r="A30" s="29">
        <f t="shared" si="1"/>
        <v>24</v>
      </c>
      <c r="B30" s="69">
        <v>344</v>
      </c>
      <c r="C30" s="69" t="s">
        <v>442</v>
      </c>
      <c r="D30" s="81">
        <v>43808</v>
      </c>
      <c r="E30" s="82" t="s">
        <v>206</v>
      </c>
      <c r="F30" s="83" t="s">
        <v>205</v>
      </c>
      <c r="G30" s="83">
        <v>1.27</v>
      </c>
      <c r="H30" s="82" t="s">
        <v>42</v>
      </c>
      <c r="I30" s="82"/>
      <c r="J30" s="82"/>
      <c r="K30" s="4">
        <v>22463.14</v>
      </c>
      <c r="L30" s="30">
        <v>22463.14</v>
      </c>
      <c r="M30" s="1"/>
      <c r="N30" s="1"/>
      <c r="O30" s="30"/>
      <c r="P30" s="30"/>
      <c r="Q30" s="6">
        <f t="shared" si="0"/>
        <v>43868</v>
      </c>
      <c r="R30" s="105"/>
      <c r="S30" s="105"/>
      <c r="T30" s="106"/>
      <c r="U30" s="40"/>
      <c r="V30" s="40"/>
      <c r="W30" s="107"/>
      <c r="X30" s="108"/>
      <c r="Y30" s="108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</row>
    <row r="31" spans="1:69" s="154" customFormat="1" ht="30" customHeight="1">
      <c r="A31" s="29">
        <f t="shared" si="1"/>
        <v>25</v>
      </c>
      <c r="B31" s="35">
        <v>36</v>
      </c>
      <c r="C31" s="131" t="s">
        <v>391</v>
      </c>
      <c r="D31" s="58">
        <v>43820</v>
      </c>
      <c r="E31" s="69" t="s">
        <v>295</v>
      </c>
      <c r="F31" s="82" t="s">
        <v>213</v>
      </c>
      <c r="G31" s="82">
        <v>1.27</v>
      </c>
      <c r="H31" s="129" t="s">
        <v>92</v>
      </c>
      <c r="I31" s="129"/>
      <c r="J31" s="129"/>
      <c r="K31" s="130">
        <v>33885.82</v>
      </c>
      <c r="L31" s="130"/>
      <c r="M31" s="130">
        <v>33885.82</v>
      </c>
      <c r="N31" s="130"/>
      <c r="O31" s="130"/>
      <c r="P31" s="39"/>
      <c r="Q31" s="6">
        <f t="shared" si="0"/>
        <v>43880</v>
      </c>
      <c r="R31" s="105"/>
      <c r="S31" s="105"/>
      <c r="T31" s="106"/>
      <c r="U31" s="40"/>
      <c r="V31" s="40"/>
      <c r="W31" s="107"/>
      <c r="X31" s="108"/>
      <c r="Y31" s="108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</row>
    <row r="32" spans="1:69" s="80" customFormat="1" ht="30" customHeight="1">
      <c r="A32" s="29">
        <f t="shared" si="1"/>
        <v>26</v>
      </c>
      <c r="B32" s="69">
        <v>70</v>
      </c>
      <c r="C32" s="69" t="s">
        <v>394</v>
      </c>
      <c r="D32" s="81">
        <v>43826</v>
      </c>
      <c r="E32" s="82" t="s">
        <v>275</v>
      </c>
      <c r="F32" s="82" t="s">
        <v>276</v>
      </c>
      <c r="G32" s="83">
        <v>127</v>
      </c>
      <c r="H32" s="82" t="s">
        <v>277</v>
      </c>
      <c r="I32" s="82"/>
      <c r="J32" s="82"/>
      <c r="K32" s="4">
        <v>24780</v>
      </c>
      <c r="L32" s="4"/>
      <c r="M32" s="4">
        <v>24780</v>
      </c>
      <c r="N32" s="5"/>
      <c r="O32" s="5"/>
      <c r="P32" s="5"/>
      <c r="Q32" s="6">
        <f t="shared" si="0"/>
        <v>43886</v>
      </c>
      <c r="R32" s="105"/>
      <c r="S32" s="105"/>
      <c r="T32" s="106"/>
      <c r="U32" s="40"/>
      <c r="V32" s="40"/>
      <c r="W32" s="107"/>
      <c r="X32" s="108"/>
      <c r="Y32" s="108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69" s="154" customFormat="1" ht="30" customHeight="1">
      <c r="A33" s="29">
        <f t="shared" si="1"/>
        <v>27</v>
      </c>
      <c r="B33" s="69">
        <v>89</v>
      </c>
      <c r="C33" s="83" t="s">
        <v>418</v>
      </c>
      <c r="D33" s="81">
        <v>43846</v>
      </c>
      <c r="E33" s="82" t="s">
        <v>385</v>
      </c>
      <c r="F33" s="82" t="s">
        <v>386</v>
      </c>
      <c r="G33" s="82">
        <v>1.27</v>
      </c>
      <c r="H33" s="82" t="s">
        <v>169</v>
      </c>
      <c r="I33" s="82"/>
      <c r="J33" s="82"/>
      <c r="K33" s="4">
        <v>43660</v>
      </c>
      <c r="L33" s="4">
        <v>43660</v>
      </c>
      <c r="M33" s="1"/>
      <c r="N33" s="1"/>
      <c r="O33" s="4"/>
      <c r="P33" s="4"/>
      <c r="Q33" s="6">
        <f t="shared" si="0"/>
        <v>43906</v>
      </c>
      <c r="R33" s="111"/>
      <c r="S33" s="112"/>
      <c r="T33" s="106"/>
      <c r="U33" s="40"/>
      <c r="V33" s="40"/>
      <c r="W33" s="107"/>
      <c r="X33" s="108"/>
      <c r="Y33" s="108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</row>
    <row r="34" spans="1:69" s="80" customFormat="1" ht="30" customHeight="1">
      <c r="A34" s="29">
        <f t="shared" si="1"/>
        <v>28</v>
      </c>
      <c r="B34" s="69">
        <v>77</v>
      </c>
      <c r="C34" s="83" t="s">
        <v>410</v>
      </c>
      <c r="D34" s="81">
        <v>43850</v>
      </c>
      <c r="E34" s="30" t="s">
        <v>362</v>
      </c>
      <c r="F34" s="82" t="s">
        <v>33</v>
      </c>
      <c r="G34" s="83">
        <v>1.1000000000000001</v>
      </c>
      <c r="H34" s="82" t="s">
        <v>41</v>
      </c>
      <c r="I34" s="82"/>
      <c r="J34" s="82"/>
      <c r="K34" s="4">
        <v>47200</v>
      </c>
      <c r="L34" s="4">
        <v>47200</v>
      </c>
      <c r="M34" s="1"/>
      <c r="N34" s="1"/>
      <c r="O34" s="4"/>
      <c r="P34" s="4"/>
      <c r="Q34" s="6">
        <f t="shared" si="0"/>
        <v>43910</v>
      </c>
      <c r="R34" s="111"/>
      <c r="S34" s="112"/>
      <c r="T34" s="106"/>
      <c r="U34" s="40"/>
      <c r="V34" s="40"/>
      <c r="W34" s="107"/>
      <c r="X34" s="108"/>
      <c r="Y34" s="108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69" s="80" customFormat="1" ht="30" customHeight="1">
      <c r="A35" s="29">
        <f t="shared" si="1"/>
        <v>29</v>
      </c>
      <c r="B35" s="69">
        <v>215</v>
      </c>
      <c r="C35" s="83" t="s">
        <v>420</v>
      </c>
      <c r="D35" s="81">
        <v>43852</v>
      </c>
      <c r="E35" s="82" t="s">
        <v>400</v>
      </c>
      <c r="F35" s="82" t="s">
        <v>50</v>
      </c>
      <c r="G35" s="82">
        <v>1.27</v>
      </c>
      <c r="H35" s="129" t="s">
        <v>46</v>
      </c>
      <c r="I35" s="129"/>
      <c r="J35" s="129"/>
      <c r="K35" s="4">
        <v>75000</v>
      </c>
      <c r="L35" s="4">
        <v>75000</v>
      </c>
      <c r="M35" s="1"/>
      <c r="N35" s="1"/>
      <c r="O35" s="37"/>
      <c r="P35" s="37"/>
      <c r="Q35" s="6">
        <f t="shared" si="0"/>
        <v>43912</v>
      </c>
      <c r="R35" s="111"/>
      <c r="S35" s="112"/>
      <c r="T35" s="106"/>
      <c r="U35" s="40"/>
      <c r="V35" s="40"/>
      <c r="W35" s="107"/>
      <c r="X35" s="108"/>
      <c r="Y35" s="108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69" s="154" customFormat="1" ht="30" customHeight="1">
      <c r="A36" s="29">
        <f t="shared" si="1"/>
        <v>30</v>
      </c>
      <c r="B36" s="35">
        <v>37</v>
      </c>
      <c r="C36" s="131" t="s">
        <v>430</v>
      </c>
      <c r="D36" s="58">
        <v>43852</v>
      </c>
      <c r="E36" s="69" t="s">
        <v>295</v>
      </c>
      <c r="F36" s="82" t="s">
        <v>213</v>
      </c>
      <c r="G36" s="82">
        <v>1.27</v>
      </c>
      <c r="H36" s="129" t="s">
        <v>92</v>
      </c>
      <c r="I36" s="129"/>
      <c r="J36" s="129"/>
      <c r="K36" s="130">
        <v>33885.82</v>
      </c>
      <c r="L36" s="130">
        <v>33885.82</v>
      </c>
      <c r="M36" s="130"/>
      <c r="N36" s="130"/>
      <c r="O36" s="130"/>
      <c r="P36" s="39"/>
      <c r="Q36" s="6">
        <f t="shared" si="0"/>
        <v>43912</v>
      </c>
      <c r="R36" s="111"/>
      <c r="S36" s="112"/>
      <c r="T36" s="106"/>
      <c r="U36" s="40"/>
      <c r="V36" s="40"/>
      <c r="W36" s="107"/>
      <c r="X36" s="108"/>
      <c r="Y36" s="108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</row>
    <row r="37" spans="1:69" s="154" customFormat="1" ht="30" customHeight="1">
      <c r="A37" s="29">
        <f t="shared" si="1"/>
        <v>31</v>
      </c>
      <c r="B37" s="69">
        <v>133</v>
      </c>
      <c r="C37" s="83" t="s">
        <v>433</v>
      </c>
      <c r="D37" s="81">
        <v>43853</v>
      </c>
      <c r="E37" s="30" t="s">
        <v>361</v>
      </c>
      <c r="F37" s="82" t="s">
        <v>33</v>
      </c>
      <c r="G37" s="83">
        <v>1.1000000000000001</v>
      </c>
      <c r="H37" s="82" t="s">
        <v>41</v>
      </c>
      <c r="I37" s="82"/>
      <c r="J37" s="82"/>
      <c r="K37" s="4">
        <v>212669.96</v>
      </c>
      <c r="L37" s="4">
        <v>212669.96</v>
      </c>
      <c r="M37" s="1"/>
      <c r="N37" s="1"/>
      <c r="O37" s="4"/>
      <c r="P37" s="4"/>
      <c r="Q37" s="6">
        <f t="shared" si="0"/>
        <v>43913</v>
      </c>
      <c r="R37" s="105"/>
      <c r="S37" s="105"/>
      <c r="T37" s="106"/>
      <c r="U37" s="40"/>
      <c r="V37" s="40"/>
      <c r="W37" s="107"/>
      <c r="X37" s="108"/>
      <c r="Y37" s="108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</row>
    <row r="38" spans="1:69" s="154" customFormat="1" ht="30" customHeight="1">
      <c r="A38" s="29">
        <f t="shared" si="1"/>
        <v>32</v>
      </c>
      <c r="B38" s="69">
        <v>72</v>
      </c>
      <c r="C38" s="69" t="s">
        <v>429</v>
      </c>
      <c r="D38" s="81">
        <v>43854</v>
      </c>
      <c r="E38" s="82" t="s">
        <v>275</v>
      </c>
      <c r="F38" s="82" t="s">
        <v>276</v>
      </c>
      <c r="G38" s="83">
        <v>127</v>
      </c>
      <c r="H38" s="82" t="s">
        <v>277</v>
      </c>
      <c r="I38" s="82"/>
      <c r="J38" s="82"/>
      <c r="K38" s="4">
        <v>24780</v>
      </c>
      <c r="L38" s="4">
        <v>24780</v>
      </c>
      <c r="M38" s="4"/>
      <c r="N38" s="5"/>
      <c r="O38" s="5"/>
      <c r="P38" s="5"/>
      <c r="Q38" s="6">
        <f t="shared" si="0"/>
        <v>43914</v>
      </c>
      <c r="R38" s="105"/>
      <c r="S38" s="105"/>
      <c r="T38" s="106"/>
      <c r="U38" s="40"/>
      <c r="V38" s="40"/>
      <c r="W38" s="107"/>
      <c r="X38" s="108"/>
      <c r="Y38" s="108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</row>
    <row r="39" spans="1:69" s="80" customFormat="1" ht="30" customHeight="1">
      <c r="A39" s="29">
        <f t="shared" si="1"/>
        <v>33</v>
      </c>
      <c r="B39" s="69">
        <v>141</v>
      </c>
      <c r="C39" s="83" t="s">
        <v>445</v>
      </c>
      <c r="D39" s="81">
        <v>43881</v>
      </c>
      <c r="E39" s="30" t="s">
        <v>361</v>
      </c>
      <c r="F39" s="82" t="s">
        <v>33</v>
      </c>
      <c r="G39" s="83">
        <v>1.1000000000000001</v>
      </c>
      <c r="H39" s="82" t="s">
        <v>41</v>
      </c>
      <c r="I39" s="82"/>
      <c r="J39" s="82"/>
      <c r="K39" s="4">
        <v>212669.96</v>
      </c>
      <c r="L39" s="4">
        <v>212669.96</v>
      </c>
      <c r="M39" s="5"/>
      <c r="N39" s="1"/>
      <c r="O39" s="4"/>
      <c r="P39" s="4"/>
      <c r="Q39" s="6">
        <f t="shared" si="0"/>
        <v>43941</v>
      </c>
      <c r="R39" s="105"/>
      <c r="S39" s="105"/>
      <c r="T39" s="106"/>
      <c r="U39" s="40"/>
      <c r="V39" s="40"/>
      <c r="W39" s="107"/>
      <c r="X39" s="108"/>
      <c r="Y39" s="108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69" s="80" customFormat="1" ht="30" customHeight="1">
      <c r="A40" s="29">
        <f t="shared" si="1"/>
        <v>34</v>
      </c>
      <c r="B40" s="69"/>
      <c r="C40" s="83" t="s">
        <v>448</v>
      </c>
      <c r="D40" s="81">
        <v>43864</v>
      </c>
      <c r="E40" s="30" t="s">
        <v>388</v>
      </c>
      <c r="F40" s="82" t="s">
        <v>167</v>
      </c>
      <c r="G40" s="83">
        <v>1.27</v>
      </c>
      <c r="H40" s="82" t="s">
        <v>152</v>
      </c>
      <c r="I40" s="82"/>
      <c r="J40" s="82"/>
      <c r="K40" s="4">
        <v>814671.12</v>
      </c>
      <c r="L40" s="4">
        <v>814671.12</v>
      </c>
      <c r="M40" s="1"/>
      <c r="N40" s="1"/>
      <c r="O40" s="4"/>
      <c r="P40" s="4"/>
      <c r="Q40" s="6">
        <f t="shared" si="0"/>
        <v>43924</v>
      </c>
      <c r="R40" s="105"/>
      <c r="S40" s="105"/>
      <c r="T40" s="106"/>
      <c r="U40" s="40"/>
      <c r="V40" s="40"/>
      <c r="W40" s="107"/>
      <c r="X40" s="108"/>
      <c r="Y40" s="108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69" s="80" customFormat="1" ht="30" customHeight="1">
      <c r="A41" s="29">
        <f t="shared" si="1"/>
        <v>35</v>
      </c>
      <c r="B41" s="69"/>
      <c r="C41" s="83" t="s">
        <v>449</v>
      </c>
      <c r="D41" s="81">
        <v>43878</v>
      </c>
      <c r="E41" s="30" t="s">
        <v>438</v>
      </c>
      <c r="F41" s="82" t="s">
        <v>33</v>
      </c>
      <c r="G41" s="83">
        <v>1.1000000000000001</v>
      </c>
      <c r="H41" s="82" t="s">
        <v>41</v>
      </c>
      <c r="I41" s="82"/>
      <c r="J41" s="82">
        <v>118</v>
      </c>
      <c r="K41" s="4">
        <v>118000</v>
      </c>
      <c r="L41" s="4">
        <v>118000</v>
      </c>
      <c r="M41" s="1"/>
      <c r="N41" s="1"/>
      <c r="O41" s="4"/>
      <c r="P41" s="4"/>
      <c r="Q41" s="6">
        <f t="shared" si="0"/>
        <v>43938</v>
      </c>
      <c r="R41" s="105"/>
      <c r="S41" s="105"/>
      <c r="T41" s="106"/>
      <c r="U41" s="40"/>
      <c r="V41" s="40"/>
      <c r="W41" s="107"/>
      <c r="X41" s="108"/>
      <c r="Y41" s="108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69" s="80" customFormat="1" ht="30" customHeight="1">
      <c r="A42" s="29">
        <f t="shared" si="1"/>
        <v>36</v>
      </c>
      <c r="B42" s="69"/>
      <c r="C42" s="83" t="s">
        <v>450</v>
      </c>
      <c r="D42" s="81">
        <v>43862</v>
      </c>
      <c r="E42" s="30" t="s">
        <v>446</v>
      </c>
      <c r="F42" s="82" t="s">
        <v>33</v>
      </c>
      <c r="G42" s="83" t="s">
        <v>451</v>
      </c>
      <c r="H42" s="82" t="s">
        <v>41</v>
      </c>
      <c r="I42" s="82"/>
      <c r="J42" s="82"/>
      <c r="K42" s="4">
        <v>3450</v>
      </c>
      <c r="L42" s="4">
        <v>3450</v>
      </c>
      <c r="M42" s="1"/>
      <c r="N42" s="1"/>
      <c r="O42" s="4"/>
      <c r="P42" s="4"/>
      <c r="Q42" s="6">
        <f t="shared" si="0"/>
        <v>43922</v>
      </c>
      <c r="R42" s="105"/>
      <c r="S42" s="105"/>
      <c r="T42" s="106"/>
      <c r="U42" s="40"/>
      <c r="V42" s="40"/>
      <c r="W42" s="107"/>
      <c r="X42" s="108"/>
      <c r="Y42" s="108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69" s="80" customFormat="1" ht="30" customHeight="1">
      <c r="A43" s="29">
        <f t="shared" si="1"/>
        <v>37</v>
      </c>
      <c r="B43" s="69">
        <v>1307</v>
      </c>
      <c r="C43" s="83" t="s">
        <v>443</v>
      </c>
      <c r="D43" s="81">
        <v>43862</v>
      </c>
      <c r="E43" s="82" t="s">
        <v>422</v>
      </c>
      <c r="F43" s="82" t="s">
        <v>424</v>
      </c>
      <c r="G43" s="82">
        <v>1.27</v>
      </c>
      <c r="H43" s="82" t="s">
        <v>425</v>
      </c>
      <c r="I43" s="82"/>
      <c r="J43" s="82"/>
      <c r="K43" s="4">
        <v>532262.37</v>
      </c>
      <c r="L43" s="4">
        <v>532262.37</v>
      </c>
      <c r="M43" s="1"/>
      <c r="N43" s="5"/>
      <c r="O43" s="4"/>
      <c r="P43" s="4"/>
      <c r="Q43" s="6">
        <f t="shared" ref="Q43:Q59" si="2">+D43+60</f>
        <v>43922</v>
      </c>
      <c r="U43" s="34"/>
      <c r="W43" s="87"/>
      <c r="X43" s="88"/>
      <c r="Y43" s="88"/>
    </row>
    <row r="44" spans="1:69" s="80" customFormat="1" ht="30" customHeight="1">
      <c r="A44" s="29">
        <f t="shared" si="1"/>
        <v>38</v>
      </c>
      <c r="B44" s="69">
        <v>1325</v>
      </c>
      <c r="C44" s="83" t="s">
        <v>444</v>
      </c>
      <c r="D44" s="81">
        <v>43862</v>
      </c>
      <c r="E44" s="82" t="s">
        <v>422</v>
      </c>
      <c r="F44" s="82" t="s">
        <v>423</v>
      </c>
      <c r="G44" s="82">
        <v>1.27</v>
      </c>
      <c r="H44" s="82" t="s">
        <v>447</v>
      </c>
      <c r="I44" s="82"/>
      <c r="J44" s="82"/>
      <c r="K44" s="4">
        <v>269173.95</v>
      </c>
      <c r="L44" s="4">
        <v>269173.95</v>
      </c>
      <c r="M44" s="1"/>
      <c r="N44" s="5"/>
      <c r="O44" s="4"/>
      <c r="P44" s="4"/>
      <c r="Q44" s="6">
        <f t="shared" si="2"/>
        <v>43922</v>
      </c>
      <c r="U44" s="34"/>
      <c r="W44" s="87"/>
      <c r="X44" s="88"/>
      <c r="Y44" s="88"/>
    </row>
    <row r="45" spans="1:69" s="80" customFormat="1" ht="30" customHeight="1">
      <c r="A45" s="29">
        <f t="shared" si="1"/>
        <v>39</v>
      </c>
      <c r="B45" s="69"/>
      <c r="C45" s="83" t="s">
        <v>452</v>
      </c>
      <c r="D45" s="81">
        <v>43862</v>
      </c>
      <c r="E45" s="30" t="s">
        <v>51</v>
      </c>
      <c r="F45" s="82" t="s">
        <v>205</v>
      </c>
      <c r="G45" s="83">
        <v>1.27</v>
      </c>
      <c r="H45" s="82" t="s">
        <v>42</v>
      </c>
      <c r="I45" s="82"/>
      <c r="J45" s="82"/>
      <c r="K45" s="4">
        <v>1600.01</v>
      </c>
      <c r="L45" s="4">
        <v>1600.01</v>
      </c>
      <c r="M45" s="1"/>
      <c r="N45" s="1"/>
      <c r="O45" s="4"/>
      <c r="P45" s="4"/>
      <c r="Q45" s="6">
        <f t="shared" si="2"/>
        <v>43922</v>
      </c>
      <c r="R45" s="105"/>
      <c r="S45" s="105"/>
      <c r="T45" s="106"/>
      <c r="U45" s="40"/>
      <c r="V45" s="40"/>
      <c r="W45" s="107"/>
      <c r="X45" s="108"/>
      <c r="Y45" s="108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69" s="80" customFormat="1" ht="30" customHeight="1">
      <c r="A46" s="29">
        <f t="shared" si="1"/>
        <v>40</v>
      </c>
      <c r="B46" s="69"/>
      <c r="C46" s="83" t="s">
        <v>453</v>
      </c>
      <c r="D46" s="81">
        <v>43889</v>
      </c>
      <c r="E46" s="82" t="s">
        <v>426</v>
      </c>
      <c r="F46" s="82" t="s">
        <v>427</v>
      </c>
      <c r="G46" s="83">
        <v>1.27</v>
      </c>
      <c r="H46" s="82" t="s">
        <v>428</v>
      </c>
      <c r="I46" s="82"/>
      <c r="J46" s="82"/>
      <c r="K46" s="4">
        <v>827034.17</v>
      </c>
      <c r="L46" s="4">
        <v>827034.17</v>
      </c>
      <c r="M46" s="1"/>
      <c r="N46" s="1"/>
      <c r="O46" s="4"/>
      <c r="P46" s="4"/>
      <c r="Q46" s="6">
        <f t="shared" si="2"/>
        <v>43949</v>
      </c>
      <c r="R46" s="105"/>
      <c r="S46" s="105"/>
      <c r="T46" s="106"/>
      <c r="U46" s="40"/>
      <c r="V46" s="40"/>
      <c r="W46" s="107"/>
      <c r="X46" s="108"/>
      <c r="Y46" s="108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69" s="80" customFormat="1" ht="30" customHeight="1">
      <c r="A47" s="29">
        <f t="shared" si="1"/>
        <v>41</v>
      </c>
      <c r="B47" s="69"/>
      <c r="C47" s="83" t="s">
        <v>454</v>
      </c>
      <c r="D47" s="81">
        <v>43889</v>
      </c>
      <c r="E47" s="82" t="s">
        <v>426</v>
      </c>
      <c r="F47" s="82" t="s">
        <v>427</v>
      </c>
      <c r="G47" s="83">
        <v>1.27</v>
      </c>
      <c r="H47" s="82" t="s">
        <v>428</v>
      </c>
      <c r="I47" s="82"/>
      <c r="J47" s="82"/>
      <c r="K47" s="4">
        <v>338832.95</v>
      </c>
      <c r="L47" s="4">
        <v>338832.95</v>
      </c>
      <c r="M47" s="1"/>
      <c r="N47" s="1"/>
      <c r="O47" s="4"/>
      <c r="P47" s="4"/>
      <c r="Q47" s="6">
        <f t="shared" si="2"/>
        <v>43949</v>
      </c>
      <c r="R47" s="105"/>
      <c r="S47" s="105"/>
      <c r="T47" s="106"/>
      <c r="U47" s="40"/>
      <c r="V47" s="40"/>
      <c r="W47" s="107"/>
      <c r="X47" s="108"/>
      <c r="Y47" s="108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:69" s="80" customFormat="1" ht="30" customHeight="1">
      <c r="A48" s="29">
        <f t="shared" si="1"/>
        <v>42</v>
      </c>
      <c r="B48" s="69"/>
      <c r="C48" s="83" t="s">
        <v>455</v>
      </c>
      <c r="D48" s="81">
        <v>43889</v>
      </c>
      <c r="E48" s="82" t="s">
        <v>426</v>
      </c>
      <c r="F48" s="82" t="s">
        <v>427</v>
      </c>
      <c r="G48" s="83">
        <v>1.27</v>
      </c>
      <c r="H48" s="82" t="s">
        <v>428</v>
      </c>
      <c r="I48" s="82"/>
      <c r="J48" s="82"/>
      <c r="K48" s="4">
        <v>5733.94</v>
      </c>
      <c r="L48" s="4">
        <v>5733.94</v>
      </c>
      <c r="M48" s="1"/>
      <c r="N48" s="1"/>
      <c r="O48" s="4"/>
      <c r="P48" s="4"/>
      <c r="Q48" s="6">
        <f t="shared" si="2"/>
        <v>43949</v>
      </c>
      <c r="R48" s="105"/>
      <c r="S48" s="105"/>
      <c r="T48" s="106"/>
      <c r="U48" s="40"/>
      <c r="V48" s="40"/>
      <c r="W48" s="107"/>
      <c r="X48" s="108"/>
      <c r="Y48" s="108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1:573" s="80" customFormat="1" ht="30" customHeight="1">
      <c r="A49" s="29">
        <f t="shared" si="1"/>
        <v>43</v>
      </c>
      <c r="B49" s="69"/>
      <c r="C49" s="83" t="s">
        <v>456</v>
      </c>
      <c r="D49" s="81">
        <v>43889</v>
      </c>
      <c r="E49" s="82" t="s">
        <v>426</v>
      </c>
      <c r="F49" s="82" t="s">
        <v>427</v>
      </c>
      <c r="G49" s="83">
        <v>1.27</v>
      </c>
      <c r="H49" s="82" t="s">
        <v>428</v>
      </c>
      <c r="I49" s="82"/>
      <c r="J49" s="82"/>
      <c r="K49" s="4">
        <v>15412.35</v>
      </c>
      <c r="L49" s="4">
        <v>15412.35</v>
      </c>
      <c r="M49" s="1"/>
      <c r="N49" s="1"/>
      <c r="O49" s="4"/>
      <c r="P49" s="4"/>
      <c r="Q49" s="6">
        <f t="shared" si="2"/>
        <v>43949</v>
      </c>
      <c r="R49" s="105"/>
      <c r="S49" s="105"/>
      <c r="T49" s="106"/>
      <c r="U49" s="40"/>
      <c r="V49" s="40"/>
      <c r="W49" s="107"/>
      <c r="X49" s="108"/>
      <c r="Y49" s="108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</row>
    <row r="50" spans="1:573" s="80" customFormat="1" ht="30" customHeight="1">
      <c r="A50" s="29">
        <f t="shared" si="1"/>
        <v>44</v>
      </c>
      <c r="B50" s="69"/>
      <c r="C50" s="83" t="s">
        <v>457</v>
      </c>
      <c r="D50" s="81">
        <v>43889</v>
      </c>
      <c r="E50" s="82" t="s">
        <v>426</v>
      </c>
      <c r="F50" s="82" t="s">
        <v>427</v>
      </c>
      <c r="G50" s="83">
        <v>1.27</v>
      </c>
      <c r="H50" s="82" t="s">
        <v>428</v>
      </c>
      <c r="I50" s="82"/>
      <c r="J50" s="82"/>
      <c r="K50" s="4">
        <v>1331.46</v>
      </c>
      <c r="L50" s="4">
        <v>1331.46</v>
      </c>
      <c r="M50" s="1"/>
      <c r="N50" s="1"/>
      <c r="O50" s="4"/>
      <c r="P50" s="4"/>
      <c r="Q50" s="6">
        <f t="shared" si="2"/>
        <v>43949</v>
      </c>
      <c r="R50" s="105"/>
      <c r="S50" s="105"/>
      <c r="T50" s="106"/>
      <c r="U50" s="40"/>
      <c r="V50" s="40"/>
      <c r="W50" s="107"/>
      <c r="X50" s="108"/>
      <c r="Y50" s="108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</row>
    <row r="51" spans="1:573" s="80" customFormat="1" ht="30" customHeight="1">
      <c r="A51" s="29">
        <f t="shared" si="1"/>
        <v>45</v>
      </c>
      <c r="B51" s="69"/>
      <c r="C51" s="83" t="s">
        <v>458</v>
      </c>
      <c r="D51" s="81">
        <v>43889</v>
      </c>
      <c r="E51" s="82" t="s">
        <v>426</v>
      </c>
      <c r="F51" s="82" t="s">
        <v>427</v>
      </c>
      <c r="G51" s="83">
        <v>1.27</v>
      </c>
      <c r="H51" s="82" t="s">
        <v>428</v>
      </c>
      <c r="I51" s="82"/>
      <c r="J51" s="82"/>
      <c r="K51" s="4">
        <v>123934.63</v>
      </c>
      <c r="L51" s="4">
        <v>123934.63</v>
      </c>
      <c r="M51" s="1"/>
      <c r="N51" s="1"/>
      <c r="O51" s="4"/>
      <c r="P51" s="4"/>
      <c r="Q51" s="6">
        <f t="shared" si="2"/>
        <v>43949</v>
      </c>
      <c r="R51" s="105"/>
      <c r="S51" s="105"/>
      <c r="T51" s="106"/>
      <c r="U51" s="40"/>
      <c r="V51" s="40"/>
      <c r="W51" s="107"/>
      <c r="X51" s="108"/>
      <c r="Y51" s="108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</row>
    <row r="52" spans="1:573" s="80" customFormat="1" ht="30" customHeight="1">
      <c r="A52" s="29">
        <f t="shared" si="1"/>
        <v>46</v>
      </c>
      <c r="B52" s="69"/>
      <c r="C52" s="83" t="s">
        <v>459</v>
      </c>
      <c r="D52" s="81">
        <v>43889</v>
      </c>
      <c r="E52" s="82" t="s">
        <v>426</v>
      </c>
      <c r="F52" s="82" t="s">
        <v>427</v>
      </c>
      <c r="G52" s="83">
        <v>1.27</v>
      </c>
      <c r="H52" s="82" t="s">
        <v>428</v>
      </c>
      <c r="I52" s="82"/>
      <c r="J52" s="82"/>
      <c r="K52" s="4">
        <v>10604.28</v>
      </c>
      <c r="L52" s="4">
        <v>10604.28</v>
      </c>
      <c r="M52" s="1"/>
      <c r="N52" s="1"/>
      <c r="O52" s="4"/>
      <c r="P52" s="4"/>
      <c r="Q52" s="6">
        <f t="shared" si="2"/>
        <v>43949</v>
      </c>
      <c r="R52" s="105"/>
      <c r="S52" s="105"/>
      <c r="T52" s="106"/>
      <c r="U52" s="40"/>
      <c r="V52" s="40"/>
      <c r="W52" s="107"/>
      <c r="X52" s="108"/>
      <c r="Y52" s="108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1:573" s="80" customFormat="1" ht="30" customHeight="1">
      <c r="A53" s="29">
        <f t="shared" si="1"/>
        <v>47</v>
      </c>
      <c r="B53" s="69"/>
      <c r="C53" s="83" t="s">
        <v>460</v>
      </c>
      <c r="D53" s="81">
        <v>43889</v>
      </c>
      <c r="E53" s="82" t="s">
        <v>426</v>
      </c>
      <c r="F53" s="82" t="s">
        <v>427</v>
      </c>
      <c r="G53" s="83">
        <v>1.27</v>
      </c>
      <c r="H53" s="82" t="s">
        <v>428</v>
      </c>
      <c r="I53" s="82"/>
      <c r="J53" s="82"/>
      <c r="K53" s="4">
        <v>853.25</v>
      </c>
      <c r="L53" s="4">
        <v>853.25</v>
      </c>
      <c r="M53" s="1"/>
      <c r="N53" s="1"/>
      <c r="O53" s="4"/>
      <c r="P53" s="4"/>
      <c r="Q53" s="6">
        <f t="shared" si="2"/>
        <v>43949</v>
      </c>
      <c r="R53" s="105"/>
      <c r="S53" s="105"/>
      <c r="T53" s="106"/>
      <c r="U53" s="40"/>
      <c r="V53" s="40"/>
      <c r="W53" s="107"/>
      <c r="X53" s="108"/>
      <c r="Y53" s="108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</row>
    <row r="54" spans="1:573" s="80" customFormat="1" ht="30" customHeight="1">
      <c r="A54" s="29">
        <f t="shared" si="1"/>
        <v>48</v>
      </c>
      <c r="B54" s="69"/>
      <c r="C54" s="83" t="s">
        <v>462</v>
      </c>
      <c r="D54" s="81">
        <v>43889</v>
      </c>
      <c r="E54" s="82" t="s">
        <v>426</v>
      </c>
      <c r="F54" s="82" t="s">
        <v>427</v>
      </c>
      <c r="G54" s="83">
        <v>1.27</v>
      </c>
      <c r="H54" s="82" t="s">
        <v>428</v>
      </c>
      <c r="I54" s="82"/>
      <c r="J54" s="82"/>
      <c r="K54" s="4">
        <v>30577.56</v>
      </c>
      <c r="L54" s="4">
        <v>30577.56</v>
      </c>
      <c r="M54" s="1"/>
      <c r="N54" s="1"/>
      <c r="O54" s="4"/>
      <c r="P54" s="4"/>
      <c r="Q54" s="6">
        <f t="shared" si="2"/>
        <v>43949</v>
      </c>
      <c r="R54" s="105"/>
      <c r="S54" s="105"/>
      <c r="T54" s="106"/>
      <c r="U54" s="40"/>
      <c r="V54" s="40"/>
      <c r="W54" s="107"/>
      <c r="X54" s="108"/>
      <c r="Y54" s="108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1:573" s="80" customFormat="1" ht="30" customHeight="1">
      <c r="A55" s="29">
        <f t="shared" si="1"/>
        <v>49</v>
      </c>
      <c r="B55" s="69"/>
      <c r="C55" s="83" t="s">
        <v>461</v>
      </c>
      <c r="D55" s="81">
        <v>43889</v>
      </c>
      <c r="E55" s="82" t="s">
        <v>426</v>
      </c>
      <c r="F55" s="82" t="s">
        <v>427</v>
      </c>
      <c r="G55" s="83">
        <v>1.27</v>
      </c>
      <c r="H55" s="82" t="s">
        <v>428</v>
      </c>
      <c r="I55" s="82"/>
      <c r="J55" s="82"/>
      <c r="K55" s="4">
        <v>5071.5600000000004</v>
      </c>
      <c r="L55" s="4">
        <v>5071.5600000000004</v>
      </c>
      <c r="M55" s="1"/>
      <c r="N55" s="1"/>
      <c r="O55" s="4"/>
      <c r="P55" s="4"/>
      <c r="Q55" s="6">
        <f t="shared" si="2"/>
        <v>43949</v>
      </c>
      <c r="R55" s="105"/>
      <c r="S55" s="105"/>
      <c r="T55" s="106"/>
      <c r="U55" s="40"/>
      <c r="V55" s="40"/>
      <c r="W55" s="107"/>
      <c r="X55" s="108"/>
      <c r="Y55" s="108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1:573" s="80" customFormat="1" ht="30" customHeight="1">
      <c r="A56" s="29">
        <f t="shared" si="1"/>
        <v>50</v>
      </c>
      <c r="B56" s="69"/>
      <c r="C56" s="83" t="s">
        <v>463</v>
      </c>
      <c r="D56" s="81">
        <v>43889</v>
      </c>
      <c r="E56" s="82" t="s">
        <v>426</v>
      </c>
      <c r="F56" s="82" t="s">
        <v>427</v>
      </c>
      <c r="G56" s="83">
        <v>1.27</v>
      </c>
      <c r="H56" s="82" t="s">
        <v>428</v>
      </c>
      <c r="I56" s="82"/>
      <c r="J56" s="82"/>
      <c r="K56" s="4">
        <v>7878.83</v>
      </c>
      <c r="L56" s="4">
        <v>7878.83</v>
      </c>
      <c r="M56" s="1"/>
      <c r="N56" s="1"/>
      <c r="O56" s="4"/>
      <c r="P56" s="4"/>
      <c r="Q56" s="6">
        <f t="shared" si="2"/>
        <v>43949</v>
      </c>
      <c r="R56" s="105"/>
      <c r="S56" s="105"/>
      <c r="T56" s="106"/>
      <c r="U56" s="40"/>
      <c r="V56" s="40"/>
      <c r="W56" s="107"/>
      <c r="X56" s="108"/>
      <c r="Y56" s="108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1:573" s="80" customFormat="1" ht="30" customHeight="1">
      <c r="A57" s="31">
        <f t="shared" si="1"/>
        <v>51</v>
      </c>
      <c r="B57" s="69"/>
      <c r="C57" s="83" t="s">
        <v>464</v>
      </c>
      <c r="D57" s="81">
        <v>43889</v>
      </c>
      <c r="E57" s="82" t="s">
        <v>426</v>
      </c>
      <c r="F57" s="82" t="s">
        <v>427</v>
      </c>
      <c r="G57" s="83">
        <v>1.27</v>
      </c>
      <c r="H57" s="82" t="s">
        <v>428</v>
      </c>
      <c r="I57" s="82"/>
      <c r="J57" s="82"/>
      <c r="K57" s="4">
        <v>6543.52</v>
      </c>
      <c r="L57" s="4">
        <v>6543.52</v>
      </c>
      <c r="M57" s="1"/>
      <c r="N57" s="1"/>
      <c r="O57" s="4"/>
      <c r="P57" s="4"/>
      <c r="Q57" s="6">
        <f t="shared" si="2"/>
        <v>43949</v>
      </c>
      <c r="R57" s="105"/>
      <c r="S57" s="105"/>
      <c r="T57" s="106"/>
      <c r="U57" s="40"/>
      <c r="V57" s="40"/>
      <c r="W57" s="107"/>
      <c r="X57" s="108"/>
      <c r="Y57" s="108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1:573" s="154" customFormat="1" ht="30" customHeight="1">
      <c r="A58" s="31">
        <f>+A57+1</f>
        <v>52</v>
      </c>
      <c r="B58" s="69"/>
      <c r="C58" s="83" t="s">
        <v>469</v>
      </c>
      <c r="D58" s="81">
        <v>43889</v>
      </c>
      <c r="E58" s="82" t="s">
        <v>426</v>
      </c>
      <c r="F58" s="82" t="s">
        <v>427</v>
      </c>
      <c r="G58" s="83">
        <v>1.27</v>
      </c>
      <c r="H58" s="82" t="s">
        <v>428</v>
      </c>
      <c r="I58" s="82"/>
      <c r="J58" s="82"/>
      <c r="K58" s="4">
        <v>34579.14</v>
      </c>
      <c r="L58" s="4">
        <v>34579.14</v>
      </c>
      <c r="M58" s="1"/>
      <c r="N58" s="1"/>
      <c r="O58" s="4"/>
      <c r="P58" s="4"/>
      <c r="Q58" s="6">
        <f t="shared" si="2"/>
        <v>43949</v>
      </c>
      <c r="R58" s="149"/>
      <c r="S58" s="149"/>
      <c r="T58" s="150"/>
      <c r="U58" s="151"/>
      <c r="V58" s="151"/>
      <c r="W58" s="152"/>
      <c r="X58" s="153"/>
      <c r="Y58" s="153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</row>
    <row r="59" spans="1:573" s="154" customFormat="1" ht="30" customHeight="1">
      <c r="A59" s="31"/>
      <c r="B59" s="69"/>
      <c r="C59" s="83"/>
      <c r="D59" s="81">
        <v>43918</v>
      </c>
      <c r="E59" s="82" t="s">
        <v>426</v>
      </c>
      <c r="F59" s="82" t="s">
        <v>427</v>
      </c>
      <c r="G59" s="83">
        <v>1.27</v>
      </c>
      <c r="H59" s="82" t="s">
        <v>428</v>
      </c>
      <c r="I59" s="160"/>
      <c r="J59" s="160"/>
      <c r="K59" s="119">
        <v>1155792.57</v>
      </c>
      <c r="L59" s="119">
        <v>1155792.57</v>
      </c>
      <c r="M59" s="120"/>
      <c r="N59" s="120"/>
      <c r="O59" s="119"/>
      <c r="P59" s="119"/>
      <c r="Q59" s="106">
        <f t="shared" si="2"/>
        <v>43978</v>
      </c>
      <c r="R59" s="149"/>
      <c r="S59" s="149"/>
      <c r="T59" s="150"/>
      <c r="U59" s="151"/>
      <c r="V59" s="151"/>
      <c r="W59" s="152"/>
      <c r="X59" s="153"/>
      <c r="Y59" s="153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</row>
    <row r="60" spans="1:573" s="47" customFormat="1" ht="28.5" customHeight="1">
      <c r="A60" s="72" t="s">
        <v>3</v>
      </c>
      <c r="B60" s="73"/>
      <c r="C60" s="73"/>
      <c r="D60" s="73"/>
      <c r="E60" s="74"/>
      <c r="F60" s="84"/>
      <c r="G60" s="121"/>
      <c r="H60" s="121" t="s">
        <v>241</v>
      </c>
      <c r="I60" s="121"/>
      <c r="J60" s="121"/>
      <c r="K60" s="45">
        <f>SUM(K7:K59)</f>
        <v>5928635.5799999982</v>
      </c>
      <c r="L60" s="45">
        <f>SUM(L33:L59)</f>
        <v>4953203.4000000004</v>
      </c>
      <c r="M60" s="45">
        <f>SUM(M7:M42)</f>
        <v>58665.82</v>
      </c>
      <c r="N60" s="45">
        <f>SUM(N7:N42)</f>
        <v>67771.64</v>
      </c>
      <c r="O60" s="45">
        <f>SUM(O7:O42)</f>
        <v>0</v>
      </c>
      <c r="P60" s="45">
        <f>SUM(P7:P42)</f>
        <v>791131.57999999984</v>
      </c>
      <c r="Q60" s="95"/>
      <c r="R60" s="95"/>
      <c r="S60" s="95"/>
      <c r="U60" s="68" t="e">
        <f>SUM(#REF!)</f>
        <v>#REF!</v>
      </c>
      <c r="V60" s="46"/>
      <c r="W60" s="87"/>
      <c r="X60" s="88"/>
      <c r="Y60" s="88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  <c r="KG60" s="46"/>
      <c r="KH60" s="46"/>
      <c r="KI60" s="46"/>
      <c r="KJ60" s="46"/>
      <c r="KK60" s="46"/>
      <c r="KL60" s="46"/>
      <c r="KM60" s="46"/>
      <c r="KN60" s="46"/>
      <c r="KO60" s="46"/>
      <c r="KP60" s="46"/>
      <c r="KQ60" s="46"/>
      <c r="KR60" s="46"/>
      <c r="KS60" s="46"/>
      <c r="KT60" s="46"/>
      <c r="KU60" s="46"/>
      <c r="KV60" s="46"/>
      <c r="KW60" s="46"/>
      <c r="KX60" s="46"/>
      <c r="KY60" s="46"/>
      <c r="KZ60" s="46"/>
      <c r="LA60" s="46"/>
      <c r="LB60" s="46"/>
      <c r="LC60" s="46"/>
      <c r="LD60" s="46"/>
      <c r="LE60" s="46"/>
      <c r="LF60" s="46"/>
      <c r="LG60" s="46"/>
      <c r="LH60" s="46"/>
      <c r="LI60" s="46"/>
      <c r="LJ60" s="46"/>
      <c r="LK60" s="46"/>
      <c r="LL60" s="46"/>
      <c r="LM60" s="46"/>
      <c r="LN60" s="46"/>
      <c r="LO60" s="46"/>
      <c r="LP60" s="46"/>
      <c r="LQ60" s="46"/>
      <c r="LR60" s="46"/>
      <c r="LS60" s="46"/>
      <c r="LT60" s="46"/>
      <c r="LU60" s="46"/>
      <c r="LV60" s="46"/>
      <c r="LW60" s="46"/>
      <c r="LX60" s="46"/>
      <c r="LY60" s="46"/>
      <c r="LZ60" s="46"/>
      <c r="MA60" s="46"/>
      <c r="MB60" s="46"/>
      <c r="MC60" s="46"/>
      <c r="MD60" s="46"/>
      <c r="ME60" s="46"/>
      <c r="MF60" s="46"/>
      <c r="MG60" s="46"/>
      <c r="MH60" s="46"/>
      <c r="MI60" s="46"/>
      <c r="MJ60" s="46"/>
      <c r="MK60" s="46"/>
      <c r="ML60" s="46"/>
      <c r="MM60" s="46"/>
      <c r="MN60" s="46"/>
      <c r="MO60" s="46"/>
      <c r="MP60" s="46"/>
      <c r="MQ60" s="46"/>
      <c r="MR60" s="46"/>
      <c r="MS60" s="46"/>
      <c r="MT60" s="46"/>
      <c r="MU60" s="46"/>
      <c r="MV60" s="46"/>
      <c r="MW60" s="46"/>
      <c r="MX60" s="46"/>
      <c r="MY60" s="46"/>
      <c r="MZ60" s="46"/>
      <c r="NA60" s="46"/>
      <c r="NB60" s="46"/>
      <c r="NC60" s="46"/>
      <c r="ND60" s="46"/>
      <c r="NE60" s="46"/>
      <c r="NF60" s="46"/>
      <c r="NG60" s="46"/>
      <c r="NH60" s="46"/>
      <c r="NI60" s="46"/>
      <c r="NJ60" s="46"/>
      <c r="NK60" s="46"/>
      <c r="NL60" s="46"/>
      <c r="NM60" s="46"/>
      <c r="NN60" s="46"/>
      <c r="NO60" s="46"/>
      <c r="NP60" s="46"/>
      <c r="NQ60" s="46"/>
      <c r="NR60" s="46"/>
      <c r="NS60" s="46"/>
      <c r="NT60" s="46"/>
      <c r="NU60" s="46"/>
      <c r="NV60" s="46"/>
      <c r="NW60" s="46"/>
      <c r="NX60" s="46"/>
      <c r="NY60" s="46"/>
      <c r="NZ60" s="46"/>
      <c r="OA60" s="46"/>
      <c r="OB60" s="46"/>
      <c r="OC60" s="46"/>
      <c r="OD60" s="46"/>
      <c r="OE60" s="46"/>
      <c r="OF60" s="46"/>
      <c r="OG60" s="46"/>
      <c r="OH60" s="46"/>
      <c r="OI60" s="46"/>
      <c r="OJ60" s="46"/>
      <c r="OK60" s="46"/>
      <c r="OL60" s="46"/>
      <c r="OM60" s="46"/>
      <c r="ON60" s="46"/>
      <c r="OO60" s="46"/>
      <c r="OP60" s="46"/>
      <c r="OQ60" s="46"/>
      <c r="OR60" s="46"/>
      <c r="OS60" s="46"/>
      <c r="OT60" s="46"/>
      <c r="OU60" s="46"/>
      <c r="OV60" s="46"/>
      <c r="OW60" s="46"/>
      <c r="OX60" s="46"/>
      <c r="OY60" s="46"/>
      <c r="OZ60" s="46"/>
      <c r="PA60" s="46"/>
      <c r="PB60" s="46"/>
      <c r="PC60" s="46"/>
      <c r="PD60" s="46"/>
      <c r="PE60" s="46"/>
      <c r="PF60" s="46"/>
      <c r="PG60" s="46"/>
      <c r="PH60" s="46"/>
      <c r="PI60" s="46"/>
      <c r="PJ60" s="46"/>
      <c r="PK60" s="46"/>
      <c r="PL60" s="46"/>
      <c r="PM60" s="46"/>
      <c r="PN60" s="46"/>
      <c r="PO60" s="46"/>
      <c r="PP60" s="46"/>
      <c r="PQ60" s="46"/>
      <c r="PR60" s="46"/>
      <c r="PS60" s="46"/>
      <c r="PT60" s="46"/>
      <c r="PU60" s="46"/>
      <c r="PV60" s="46"/>
      <c r="PW60" s="46"/>
      <c r="PX60" s="46"/>
      <c r="PY60" s="46"/>
      <c r="PZ60" s="46"/>
      <c r="QA60" s="46"/>
      <c r="QB60" s="46"/>
      <c r="QC60" s="46"/>
      <c r="QD60" s="46"/>
      <c r="QE60" s="46"/>
      <c r="QF60" s="46"/>
      <c r="QG60" s="46"/>
      <c r="QH60" s="46"/>
      <c r="QI60" s="46"/>
      <c r="QJ60" s="46"/>
      <c r="QK60" s="46"/>
      <c r="QL60" s="46"/>
      <c r="QM60" s="46"/>
      <c r="QN60" s="46"/>
      <c r="QO60" s="46"/>
      <c r="QP60" s="46"/>
      <c r="QQ60" s="46"/>
      <c r="QR60" s="46"/>
      <c r="QS60" s="46"/>
      <c r="QT60" s="46"/>
      <c r="QU60" s="46"/>
      <c r="QV60" s="46"/>
      <c r="QW60" s="46"/>
      <c r="QX60" s="46"/>
      <c r="QY60" s="46"/>
      <c r="QZ60" s="46"/>
      <c r="RA60" s="46"/>
      <c r="RB60" s="46"/>
      <c r="RC60" s="46"/>
      <c r="RD60" s="46"/>
      <c r="RE60" s="46"/>
      <c r="RF60" s="46"/>
      <c r="RG60" s="46"/>
      <c r="RH60" s="46"/>
      <c r="RI60" s="46"/>
      <c r="RJ60" s="46"/>
      <c r="RK60" s="46"/>
      <c r="RL60" s="46"/>
      <c r="RM60" s="46"/>
      <c r="RN60" s="46"/>
      <c r="RO60" s="46"/>
      <c r="RP60" s="46"/>
      <c r="RQ60" s="46"/>
      <c r="RR60" s="46"/>
      <c r="RS60" s="46"/>
      <c r="RT60" s="46"/>
      <c r="RU60" s="46"/>
      <c r="RV60" s="46"/>
      <c r="RW60" s="46"/>
      <c r="RX60" s="46"/>
      <c r="RY60" s="46"/>
      <c r="RZ60" s="46"/>
      <c r="SA60" s="46"/>
      <c r="SB60" s="46"/>
      <c r="SC60" s="46"/>
      <c r="SD60" s="46"/>
      <c r="SE60" s="46"/>
      <c r="SF60" s="46"/>
      <c r="SG60" s="46"/>
      <c r="SH60" s="46"/>
      <c r="SI60" s="46"/>
      <c r="SJ60" s="46"/>
      <c r="SK60" s="46"/>
      <c r="SL60" s="46"/>
      <c r="SM60" s="46"/>
      <c r="SN60" s="46"/>
      <c r="SO60" s="46"/>
      <c r="SP60" s="46"/>
      <c r="SQ60" s="46"/>
      <c r="SR60" s="46"/>
      <c r="SS60" s="46"/>
      <c r="ST60" s="46"/>
      <c r="SU60" s="46"/>
      <c r="SV60" s="46"/>
      <c r="SW60" s="46"/>
      <c r="SX60" s="46"/>
      <c r="SY60" s="46"/>
      <c r="SZ60" s="46"/>
      <c r="TA60" s="46"/>
      <c r="TB60" s="46"/>
      <c r="TC60" s="46"/>
      <c r="TD60" s="46"/>
      <c r="TE60" s="46"/>
      <c r="TF60" s="46"/>
      <c r="TG60" s="46"/>
      <c r="TH60" s="46"/>
      <c r="TI60" s="46"/>
      <c r="TJ60" s="46"/>
      <c r="TK60" s="46"/>
      <c r="TL60" s="46"/>
      <c r="TM60" s="46"/>
      <c r="TN60" s="46"/>
      <c r="TO60" s="46"/>
      <c r="TP60" s="46"/>
      <c r="TQ60" s="46"/>
      <c r="TR60" s="46"/>
      <c r="TS60" s="46"/>
      <c r="TT60" s="46"/>
      <c r="TU60" s="46"/>
      <c r="TV60" s="46"/>
      <c r="TW60" s="46"/>
      <c r="TX60" s="46"/>
      <c r="TY60" s="46"/>
      <c r="TZ60" s="46"/>
      <c r="UA60" s="46"/>
      <c r="UB60" s="46"/>
      <c r="UC60" s="46"/>
      <c r="UD60" s="46"/>
      <c r="UE60" s="46"/>
      <c r="UF60" s="46"/>
      <c r="UG60" s="46"/>
      <c r="UH60" s="46"/>
      <c r="UI60" s="46"/>
      <c r="UJ60" s="46"/>
      <c r="UK60" s="46"/>
      <c r="UL60" s="46"/>
      <c r="UM60" s="46"/>
      <c r="UN60" s="46"/>
      <c r="UO60" s="46"/>
      <c r="UP60" s="46"/>
      <c r="UQ60" s="46"/>
      <c r="UR60" s="46"/>
      <c r="US60" s="46"/>
      <c r="UT60" s="46"/>
      <c r="UU60" s="46"/>
      <c r="UV60" s="46"/>
      <c r="UW60" s="46"/>
      <c r="UX60" s="46"/>
      <c r="UY60" s="46"/>
      <c r="UZ60" s="46"/>
      <c r="VA60" s="46"/>
    </row>
    <row r="61" spans="1:573" s="40" customFormat="1" ht="30" customHeight="1">
      <c r="A61" s="100"/>
      <c r="B61" s="101"/>
      <c r="C61" s="101"/>
      <c r="D61" s="102"/>
      <c r="E61" s="60"/>
      <c r="F61" s="60"/>
      <c r="G61" s="103"/>
      <c r="H61" s="60"/>
      <c r="I61" s="60"/>
      <c r="J61" s="60"/>
      <c r="K61" s="104"/>
      <c r="L61" s="104"/>
      <c r="M61" s="104"/>
      <c r="N61" s="104"/>
      <c r="O61" s="104"/>
      <c r="P61" s="104"/>
      <c r="Q61" s="105"/>
      <c r="R61" s="105"/>
      <c r="S61" s="105"/>
      <c r="T61" s="106"/>
      <c r="W61" s="107"/>
      <c r="X61" s="108"/>
      <c r="Y61" s="108"/>
    </row>
    <row r="62" spans="1:573" s="40" customFormat="1" ht="30" customHeight="1">
      <c r="A62" s="100"/>
      <c r="B62" s="101"/>
      <c r="C62" s="101"/>
      <c r="D62" s="102"/>
      <c r="E62" s="60"/>
      <c r="F62" s="60"/>
      <c r="G62" s="103"/>
      <c r="H62" s="60"/>
      <c r="I62" s="60"/>
      <c r="J62" s="60"/>
      <c r="K62" s="104"/>
      <c r="L62" s="104"/>
      <c r="M62" s="104"/>
      <c r="N62" s="104"/>
      <c r="O62" s="104"/>
      <c r="P62" s="104"/>
      <c r="Q62" s="105"/>
      <c r="R62" s="105"/>
      <c r="S62" s="105"/>
      <c r="T62" s="106"/>
      <c r="W62" s="107"/>
      <c r="X62" s="108"/>
      <c r="Y62" s="108"/>
    </row>
    <row r="63" spans="1:573">
      <c r="K63" s="122"/>
      <c r="M63" s="67"/>
    </row>
    <row r="64" spans="1:573">
      <c r="K64" s="122"/>
    </row>
    <row r="65" spans="1:722" s="40" customFormat="1" ht="30" customHeight="1">
      <c r="A65" s="101"/>
      <c r="B65" s="101"/>
      <c r="C65" s="60"/>
      <c r="D65" s="62"/>
      <c r="E65" s="62"/>
      <c r="F65" s="103"/>
      <c r="G65" s="103"/>
      <c r="H65" s="103"/>
      <c r="I65" s="103"/>
      <c r="J65" s="147"/>
      <c r="K65" s="110"/>
      <c r="L65" s="110"/>
      <c r="M65" s="110"/>
      <c r="N65" s="110"/>
      <c r="O65" s="110"/>
      <c r="P65" s="110"/>
      <c r="Q65" s="111"/>
      <c r="R65" s="111"/>
      <c r="S65" s="111"/>
      <c r="T65" s="114"/>
    </row>
    <row r="66" spans="1:722">
      <c r="D66" s="66"/>
      <c r="F66" s="2"/>
      <c r="J66" s="122"/>
      <c r="M66" s="3"/>
      <c r="N66" s="3"/>
      <c r="T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</row>
    <row r="67" spans="1:722">
      <c r="D67" s="66"/>
      <c r="F67" s="2"/>
      <c r="M67" s="3"/>
      <c r="N67" s="3"/>
      <c r="T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</row>
    <row r="68" spans="1:722" s="89" customFormat="1" ht="12" customHeight="1">
      <c r="D68" s="90"/>
      <c r="E68" s="90"/>
      <c r="F68" s="91"/>
      <c r="G68" s="91"/>
      <c r="J68" s="92"/>
      <c r="K68" s="92"/>
      <c r="L68" s="92"/>
      <c r="M68" s="92"/>
      <c r="N68" s="92"/>
    </row>
    <row r="69" spans="1:722" s="93" customFormat="1" ht="15.75">
      <c r="A69" s="424" t="s">
        <v>348</v>
      </c>
      <c r="B69" s="424"/>
      <c r="C69" s="424"/>
      <c r="E69" s="425" t="s">
        <v>465</v>
      </c>
      <c r="F69" s="425"/>
      <c r="G69" s="425"/>
      <c r="J69" s="425" t="s">
        <v>467</v>
      </c>
      <c r="K69" s="425"/>
      <c r="L69" s="425"/>
      <c r="M69" s="422"/>
      <c r="N69" s="422"/>
    </row>
    <row r="70" spans="1:722" s="94" customFormat="1" ht="15.75">
      <c r="A70" s="423" t="s">
        <v>349</v>
      </c>
      <c r="B70" s="423"/>
      <c r="C70" s="423"/>
      <c r="E70" s="423" t="s">
        <v>466</v>
      </c>
      <c r="F70" s="423"/>
      <c r="G70" s="423"/>
      <c r="J70" s="423" t="s">
        <v>468</v>
      </c>
      <c r="K70" s="423"/>
      <c r="L70" s="423"/>
      <c r="M70" s="422"/>
      <c r="N70" s="422"/>
    </row>
    <row r="71" spans="1:722" s="9" customFormat="1" ht="15.75">
      <c r="A71" s="148"/>
      <c r="D71" s="10"/>
      <c r="E71" s="10"/>
      <c r="F71" s="10"/>
      <c r="G71" s="10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  <c r="YB71" s="8"/>
      <c r="YC71" s="8"/>
      <c r="YD71" s="8"/>
      <c r="YE71" s="8"/>
      <c r="YF71" s="8"/>
      <c r="YG71" s="8"/>
      <c r="YH71" s="8"/>
      <c r="YI71" s="8"/>
      <c r="YJ71" s="8"/>
      <c r="YK71" s="8"/>
      <c r="YL71" s="8"/>
      <c r="YM71" s="8"/>
      <c r="YN71" s="8"/>
      <c r="YO71" s="8"/>
      <c r="YP71" s="8"/>
      <c r="YQ71" s="8"/>
      <c r="YR71" s="8"/>
      <c r="YS71" s="8"/>
      <c r="YT71" s="8"/>
      <c r="YU71" s="8"/>
      <c r="YV71" s="8"/>
      <c r="YW71" s="8"/>
      <c r="YX71" s="8"/>
      <c r="YY71" s="8"/>
      <c r="YZ71" s="8"/>
      <c r="ZA71" s="8"/>
      <c r="ZB71" s="8"/>
      <c r="ZC71" s="8"/>
      <c r="ZD71" s="8"/>
      <c r="ZE71" s="8"/>
      <c r="ZF71" s="8"/>
      <c r="ZG71" s="8"/>
      <c r="ZH71" s="8"/>
      <c r="ZI71" s="8"/>
      <c r="ZJ71" s="8"/>
      <c r="ZK71" s="8"/>
      <c r="ZL71" s="8"/>
      <c r="ZM71" s="8"/>
      <c r="ZN71" s="8"/>
      <c r="ZO71" s="8"/>
      <c r="ZP71" s="8"/>
      <c r="ZQ71" s="8"/>
      <c r="ZR71" s="8"/>
      <c r="ZS71" s="8"/>
      <c r="ZT71" s="8"/>
      <c r="ZU71" s="8"/>
      <c r="ZV71" s="8"/>
      <c r="ZW71" s="8"/>
      <c r="ZX71" s="8"/>
      <c r="ZY71" s="8"/>
      <c r="ZZ71" s="8"/>
      <c r="AAA71" s="8"/>
      <c r="AAB71" s="8"/>
      <c r="AAC71" s="8"/>
      <c r="AAD71" s="8"/>
      <c r="AAE71" s="8"/>
      <c r="AAF71" s="8"/>
      <c r="AAG71" s="8"/>
      <c r="AAH71" s="8"/>
      <c r="AAI71" s="8"/>
      <c r="AAJ71" s="8"/>
      <c r="AAK71" s="8"/>
      <c r="AAL71" s="8"/>
      <c r="AAM71" s="8"/>
      <c r="AAN71" s="8"/>
      <c r="AAO71" s="8"/>
      <c r="AAP71" s="8"/>
      <c r="AAQ71" s="8"/>
      <c r="AAR71" s="8"/>
      <c r="AAS71" s="8"/>
      <c r="AAT71" s="8"/>
    </row>
    <row r="72" spans="1:722" s="40" customFormat="1" ht="30" customHeight="1">
      <c r="A72" s="101"/>
      <c r="B72" s="101"/>
      <c r="C72" s="60"/>
      <c r="D72" s="62"/>
      <c r="E72" s="62"/>
      <c r="F72" s="103"/>
      <c r="G72" s="103"/>
      <c r="H72" s="103"/>
      <c r="I72" s="103"/>
      <c r="J72" s="103"/>
      <c r="K72" s="110"/>
      <c r="L72" s="110"/>
      <c r="M72" s="110"/>
      <c r="N72" s="110"/>
      <c r="O72" s="110"/>
      <c r="P72" s="110"/>
      <c r="Q72" s="111"/>
      <c r="R72" s="111"/>
      <c r="S72" s="111"/>
      <c r="T72" s="114"/>
    </row>
    <row r="73" spans="1:722" s="40" customFormat="1" ht="30" customHeight="1">
      <c r="A73" s="100"/>
      <c r="B73" s="101"/>
      <c r="C73" s="101"/>
      <c r="D73" s="102"/>
      <c r="E73" s="60"/>
      <c r="F73" s="60"/>
      <c r="G73" s="103"/>
      <c r="H73" s="60"/>
      <c r="I73" s="60"/>
      <c r="J73" s="60"/>
      <c r="K73" s="104"/>
      <c r="L73" s="104"/>
      <c r="M73" s="104"/>
      <c r="N73" s="104"/>
      <c r="O73" s="104"/>
      <c r="P73" s="104"/>
      <c r="Q73" s="105"/>
      <c r="R73" s="105"/>
      <c r="S73" s="105"/>
      <c r="T73" s="106"/>
      <c r="W73" s="107"/>
      <c r="X73" s="108"/>
      <c r="Y73" s="108"/>
    </row>
    <row r="74" spans="1:722" s="40" customFormat="1" ht="30" customHeight="1">
      <c r="A74" s="421" t="s">
        <v>472</v>
      </c>
      <c r="B74" s="42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116"/>
      <c r="N74" s="104"/>
      <c r="O74" s="104"/>
      <c r="P74" s="104"/>
      <c r="Q74" s="105"/>
      <c r="R74" s="105"/>
      <c r="S74" s="105"/>
      <c r="T74" s="106"/>
      <c r="W74" s="107"/>
      <c r="X74" s="108"/>
      <c r="Y74" s="108"/>
    </row>
    <row r="75" spans="1:722" s="40" customFormat="1" ht="30" customHeight="1">
      <c r="A75" s="100"/>
      <c r="B75" s="101"/>
      <c r="C75" s="101"/>
      <c r="D75" s="102"/>
      <c r="E75" s="60"/>
      <c r="F75" s="60"/>
      <c r="G75" s="103"/>
      <c r="H75" s="60"/>
      <c r="I75" s="60"/>
      <c r="J75" s="60"/>
      <c r="K75" s="104"/>
      <c r="L75" s="104"/>
      <c r="M75" s="104"/>
      <c r="N75" s="104"/>
      <c r="O75" s="104"/>
      <c r="P75" s="104"/>
      <c r="Q75" s="105"/>
      <c r="R75" s="105"/>
      <c r="S75" s="105"/>
      <c r="T75" s="106"/>
      <c r="W75" s="107"/>
      <c r="X75" s="108"/>
      <c r="Y75" s="108"/>
    </row>
    <row r="76" spans="1:722" ht="90.75" customHeight="1">
      <c r="A76" s="27" t="s">
        <v>1</v>
      </c>
      <c r="B76" s="24" t="s">
        <v>25</v>
      </c>
      <c r="C76" s="24" t="s">
        <v>9</v>
      </c>
      <c r="D76" s="24" t="s">
        <v>26</v>
      </c>
      <c r="E76" s="24" t="s">
        <v>2</v>
      </c>
      <c r="F76" s="24" t="s">
        <v>27</v>
      </c>
      <c r="G76" s="24"/>
      <c r="H76" s="24" t="s">
        <v>39</v>
      </c>
      <c r="I76" s="24"/>
      <c r="J76" s="24"/>
      <c r="K76" s="24" t="s">
        <v>473</v>
      </c>
      <c r="L76" s="24" t="s">
        <v>474</v>
      </c>
      <c r="N76" s="61"/>
      <c r="O76" s="85"/>
      <c r="P76" s="85"/>
      <c r="Q76" s="85"/>
      <c r="R76" s="85"/>
      <c r="S76" s="85"/>
      <c r="T76" s="85"/>
      <c r="U76" s="85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</row>
    <row r="77" spans="1:722" s="80" customFormat="1" ht="30" customHeight="1">
      <c r="A77" s="99">
        <v>1</v>
      </c>
      <c r="B77" s="69"/>
      <c r="C77" s="69" t="s">
        <v>118</v>
      </c>
      <c r="D77" s="81">
        <v>43152</v>
      </c>
      <c r="E77" s="83" t="s">
        <v>85</v>
      </c>
      <c r="F77" s="83" t="s">
        <v>119</v>
      </c>
      <c r="G77" s="83">
        <v>1.6</v>
      </c>
      <c r="H77" s="82" t="s">
        <v>38</v>
      </c>
      <c r="I77" s="82"/>
      <c r="J77" s="82"/>
      <c r="K77" s="4">
        <v>9440</v>
      </c>
      <c r="L77" s="4">
        <v>9440</v>
      </c>
      <c r="N77" s="40"/>
      <c r="O77" s="104"/>
      <c r="P77" s="104"/>
      <c r="Q77" s="105"/>
      <c r="R77" s="105"/>
      <c r="S77" s="105"/>
      <c r="T77" s="106"/>
      <c r="U77" s="40"/>
      <c r="V77" s="40"/>
      <c r="W77" s="107"/>
      <c r="X77" s="108"/>
      <c r="Y77" s="108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78" spans="1:722" s="80" customFormat="1" ht="30" customHeight="1">
      <c r="A78" s="29">
        <f t="shared" ref="A78:A141" si="3">1+A77</f>
        <v>2</v>
      </c>
      <c r="B78" s="35"/>
      <c r="C78" s="82" t="s">
        <v>109</v>
      </c>
      <c r="D78" s="36">
        <v>43166</v>
      </c>
      <c r="E78" s="82" t="s">
        <v>110</v>
      </c>
      <c r="F78" s="83" t="s">
        <v>111</v>
      </c>
      <c r="G78" s="69"/>
      <c r="H78" s="82" t="s">
        <v>40</v>
      </c>
      <c r="I78" s="82"/>
      <c r="J78" s="82"/>
      <c r="K78" s="41">
        <f>318600-106908-57348-111864</f>
        <v>42480</v>
      </c>
      <c r="L78" s="4"/>
      <c r="N78" s="40"/>
      <c r="O78" s="104"/>
      <c r="P78" s="104"/>
      <c r="Q78" s="40"/>
      <c r="R78" s="105"/>
      <c r="S78" s="105"/>
      <c r="T78" s="106"/>
      <c r="U78" s="40"/>
      <c r="V78" s="40"/>
      <c r="W78" s="107"/>
      <c r="X78" s="108"/>
      <c r="Y78" s="108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722" s="80" customFormat="1" ht="30" customHeight="1">
      <c r="A79" s="29">
        <f t="shared" si="3"/>
        <v>3</v>
      </c>
      <c r="B79" s="69"/>
      <c r="C79" s="83" t="s">
        <v>100</v>
      </c>
      <c r="D79" s="81">
        <v>43196</v>
      </c>
      <c r="E79" s="83" t="s">
        <v>101</v>
      </c>
      <c r="F79" s="83" t="s">
        <v>64</v>
      </c>
      <c r="G79" s="83"/>
      <c r="H79" s="82" t="s">
        <v>40</v>
      </c>
      <c r="I79" s="82"/>
      <c r="J79" s="82"/>
      <c r="K79" s="4">
        <f>354267.27-172072.67-161950.75</f>
        <v>20243.850000000006</v>
      </c>
      <c r="L79" s="37"/>
      <c r="N79" s="40"/>
      <c r="O79" s="109"/>
      <c r="P79" s="109"/>
      <c r="Q79" s="109"/>
      <c r="R79" s="109"/>
      <c r="S79" s="109"/>
      <c r="T79" s="106"/>
      <c r="U79" s="40"/>
      <c r="V79" s="40"/>
      <c r="W79" s="107"/>
      <c r="X79" s="108"/>
      <c r="Y79" s="108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722" s="80" customFormat="1" ht="30" customHeight="1">
      <c r="A80" s="29">
        <f t="shared" si="3"/>
        <v>4</v>
      </c>
      <c r="B80" s="35"/>
      <c r="C80" s="82" t="s">
        <v>112</v>
      </c>
      <c r="D80" s="36">
        <v>43231</v>
      </c>
      <c r="E80" s="82" t="s">
        <v>113</v>
      </c>
      <c r="F80" s="82" t="s">
        <v>114</v>
      </c>
      <c r="G80" s="82">
        <v>1.27</v>
      </c>
      <c r="H80" s="82" t="s">
        <v>43</v>
      </c>
      <c r="I80" s="82"/>
      <c r="J80" s="82"/>
      <c r="K80" s="37">
        <f>1741364.4-113739.6-22729.44-24508.64-40186-21436.64-72426-35016-349058-8360-6080-23193.2-27936-58777.2-5900-4864-878400-13208.98</f>
        <v>35544.700000000172</v>
      </c>
      <c r="L80" s="37"/>
      <c r="N80" s="40"/>
      <c r="O80" s="109"/>
      <c r="P80" s="109"/>
      <c r="Q80" s="109"/>
      <c r="R80" s="109"/>
      <c r="S80" s="109"/>
      <c r="T80" s="106"/>
      <c r="U80" s="40"/>
      <c r="V80" s="40"/>
      <c r="W80" s="107"/>
      <c r="X80" s="108"/>
      <c r="Y80" s="108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s="80" customFormat="1" ht="30" customHeight="1">
      <c r="A81" s="29">
        <f t="shared" si="3"/>
        <v>5</v>
      </c>
      <c r="B81" s="35"/>
      <c r="C81" s="83" t="s">
        <v>174</v>
      </c>
      <c r="D81" s="36">
        <v>43231</v>
      </c>
      <c r="E81" s="82" t="s">
        <v>113</v>
      </c>
      <c r="F81" s="82" t="s">
        <v>114</v>
      </c>
      <c r="G81" s="82">
        <v>1.27</v>
      </c>
      <c r="H81" s="82" t="s">
        <v>43</v>
      </c>
      <c r="I81" s="82"/>
      <c r="J81" s="82"/>
      <c r="K81" s="37">
        <v>40473.599999999999</v>
      </c>
      <c r="L81" s="4"/>
      <c r="N81" s="40"/>
      <c r="O81" s="104"/>
      <c r="P81" s="105"/>
      <c r="Q81" s="104"/>
      <c r="R81" s="105"/>
      <c r="S81" s="105"/>
      <c r="T81" s="106"/>
      <c r="U81" s="40"/>
      <c r="V81" s="40"/>
      <c r="W81" s="107"/>
      <c r="X81" s="108"/>
      <c r="Y81" s="108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s="80" customFormat="1" ht="30" customHeight="1">
      <c r="A82" s="29">
        <f t="shared" si="3"/>
        <v>6</v>
      </c>
      <c r="B82" s="35"/>
      <c r="C82" s="82" t="s">
        <v>99</v>
      </c>
      <c r="D82" s="36">
        <v>43242</v>
      </c>
      <c r="E82" s="82" t="s">
        <v>6</v>
      </c>
      <c r="F82" s="82" t="s">
        <v>34</v>
      </c>
      <c r="G82" s="82">
        <v>1.27</v>
      </c>
      <c r="H82" s="82" t="s">
        <v>40</v>
      </c>
      <c r="I82" s="82"/>
      <c r="J82" s="82"/>
      <c r="K82" s="37">
        <f>220000-33000-5900-35400-35400-27500-27500-5500-33000-11000-5500</f>
        <v>300</v>
      </c>
      <c r="L82" s="4"/>
      <c r="N82" s="40"/>
      <c r="O82" s="104"/>
      <c r="P82" s="105"/>
      <c r="Q82" s="105"/>
      <c r="R82" s="105"/>
      <c r="S82" s="105"/>
      <c r="T82" s="106"/>
      <c r="U82" s="40"/>
      <c r="V82" s="40"/>
      <c r="W82" s="107"/>
      <c r="X82" s="108"/>
      <c r="Y82" s="108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s="80" customFormat="1" ht="30" customHeight="1">
      <c r="A83" s="29">
        <f t="shared" si="3"/>
        <v>7</v>
      </c>
      <c r="B83" s="35"/>
      <c r="C83" s="82" t="s">
        <v>136</v>
      </c>
      <c r="D83" s="36">
        <v>43242</v>
      </c>
      <c r="E83" s="82" t="s">
        <v>137</v>
      </c>
      <c r="F83" s="82" t="s">
        <v>33</v>
      </c>
      <c r="G83" s="82">
        <v>1.27</v>
      </c>
      <c r="H83" s="83" t="s">
        <v>41</v>
      </c>
      <c r="I83" s="83"/>
      <c r="J83" s="83"/>
      <c r="K83" s="37">
        <f>122838-40946</f>
        <v>81892</v>
      </c>
      <c r="L83" s="4"/>
      <c r="N83" s="40"/>
      <c r="O83" s="104"/>
      <c r="P83" s="104"/>
      <c r="Q83" s="105"/>
      <c r="R83" s="105"/>
      <c r="S83" s="105"/>
      <c r="T83" s="106"/>
      <c r="U83" s="40"/>
      <c r="V83" s="40"/>
      <c r="W83" s="107"/>
      <c r="X83" s="108"/>
      <c r="Y83" s="108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s="80" customFormat="1" ht="30" customHeight="1">
      <c r="A84" s="29">
        <f t="shared" si="3"/>
        <v>8</v>
      </c>
      <c r="B84" s="35"/>
      <c r="C84" s="82" t="s">
        <v>134</v>
      </c>
      <c r="D84" s="36">
        <v>43243</v>
      </c>
      <c r="E84" s="82" t="s">
        <v>75</v>
      </c>
      <c r="F84" s="82" t="s">
        <v>135</v>
      </c>
      <c r="G84" s="82">
        <v>1.27</v>
      </c>
      <c r="H84" s="82" t="s">
        <v>77</v>
      </c>
      <c r="I84" s="82"/>
      <c r="J84" s="82"/>
      <c r="K84" s="37">
        <f>130460-23611.8-35097.92</f>
        <v>71750.28</v>
      </c>
      <c r="L84" s="4">
        <v>63179.56</v>
      </c>
      <c r="M84" s="88"/>
      <c r="N84" s="40"/>
      <c r="O84" s="104"/>
      <c r="P84" s="104"/>
      <c r="Q84" s="105"/>
      <c r="R84" s="105"/>
      <c r="S84" s="105"/>
      <c r="T84" s="106"/>
      <c r="U84" s="40"/>
      <c r="V84" s="40"/>
      <c r="W84" s="107"/>
      <c r="X84" s="108"/>
      <c r="Y84" s="108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s="80" customFormat="1" ht="30" customHeight="1">
      <c r="A85" s="29">
        <f t="shared" si="3"/>
        <v>9</v>
      </c>
      <c r="B85" s="35"/>
      <c r="C85" s="82" t="s">
        <v>102</v>
      </c>
      <c r="D85" s="36">
        <v>43245</v>
      </c>
      <c r="E85" s="82" t="s">
        <v>103</v>
      </c>
      <c r="F85" s="82" t="s">
        <v>73</v>
      </c>
      <c r="G85" s="82">
        <v>1.27</v>
      </c>
      <c r="H85" s="83" t="s">
        <v>42</v>
      </c>
      <c r="I85" s="83"/>
      <c r="J85" s="83"/>
      <c r="K85" s="37">
        <v>14426.94</v>
      </c>
      <c r="L85" s="4"/>
      <c r="N85" s="40"/>
      <c r="O85" s="104"/>
      <c r="P85" s="104"/>
      <c r="Q85" s="105"/>
      <c r="R85" s="105"/>
      <c r="S85" s="105"/>
      <c r="T85" s="106"/>
      <c r="U85" s="40"/>
      <c r="V85" s="40"/>
      <c r="W85" s="107"/>
      <c r="X85" s="108"/>
      <c r="Y85" s="108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s="80" customFormat="1" ht="30" customHeight="1">
      <c r="A86" s="29">
        <f t="shared" si="3"/>
        <v>10</v>
      </c>
      <c r="B86" s="69"/>
      <c r="C86" s="83" t="s">
        <v>131</v>
      </c>
      <c r="D86" s="81">
        <v>43353</v>
      </c>
      <c r="E86" s="82" t="s">
        <v>132</v>
      </c>
      <c r="F86" s="82" t="s">
        <v>121</v>
      </c>
      <c r="G86" s="82">
        <v>1.27</v>
      </c>
      <c r="H86" s="82" t="s">
        <v>42</v>
      </c>
      <c r="I86" s="82"/>
      <c r="J86" s="82"/>
      <c r="K86" s="4">
        <v>147892.48000000001</v>
      </c>
      <c r="L86" s="4"/>
      <c r="N86" s="105"/>
      <c r="O86" s="104"/>
      <c r="P86" s="104"/>
      <c r="Q86" s="105"/>
      <c r="R86" s="105"/>
      <c r="S86" s="105"/>
      <c r="T86" s="106"/>
      <c r="U86" s="40"/>
      <c r="V86" s="40"/>
      <c r="W86" s="107"/>
      <c r="X86" s="108"/>
      <c r="Y86" s="108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42" s="80" customFormat="1" ht="30" customHeight="1">
      <c r="A87" s="29">
        <f t="shared" si="3"/>
        <v>11</v>
      </c>
      <c r="B87" s="69"/>
      <c r="C87" s="83" t="s">
        <v>133</v>
      </c>
      <c r="D87" s="81">
        <v>43368</v>
      </c>
      <c r="E87" s="82" t="s">
        <v>103</v>
      </c>
      <c r="F87" s="82" t="s">
        <v>121</v>
      </c>
      <c r="G87" s="82">
        <v>1.27</v>
      </c>
      <c r="H87" s="82" t="s">
        <v>42</v>
      </c>
      <c r="I87" s="82"/>
      <c r="J87" s="82"/>
      <c r="K87" s="4">
        <v>51668.81</v>
      </c>
      <c r="L87" s="4"/>
      <c r="N87" s="105"/>
      <c r="O87" s="104"/>
      <c r="P87" s="104"/>
      <c r="Q87" s="105"/>
      <c r="R87" s="105"/>
      <c r="S87" s="105"/>
      <c r="T87" s="106"/>
      <c r="U87" s="40"/>
      <c r="V87" s="40"/>
      <c r="W87" s="107"/>
      <c r="X87" s="108"/>
      <c r="Y87" s="108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</row>
    <row r="88" spans="1:42" s="80" customFormat="1" ht="30" customHeight="1">
      <c r="A88" s="29">
        <f t="shared" si="3"/>
        <v>12</v>
      </c>
      <c r="B88" s="69"/>
      <c r="C88" s="83" t="s">
        <v>379</v>
      </c>
      <c r="D88" s="81">
        <v>43829</v>
      </c>
      <c r="E88" s="82" t="s">
        <v>113</v>
      </c>
      <c r="F88" s="82" t="s">
        <v>114</v>
      </c>
      <c r="G88" s="82">
        <v>1.27</v>
      </c>
      <c r="H88" s="82" t="s">
        <v>43</v>
      </c>
      <c r="I88" s="82"/>
      <c r="J88" s="82"/>
      <c r="K88" s="4">
        <v>93164</v>
      </c>
      <c r="L88" s="4">
        <v>93164</v>
      </c>
      <c r="N88" s="105"/>
      <c r="O88" s="104"/>
      <c r="P88" s="104"/>
      <c r="Q88" s="105"/>
      <c r="R88" s="105"/>
      <c r="S88" s="105"/>
      <c r="T88" s="106"/>
      <c r="U88" s="40"/>
      <c r="V88" s="40"/>
      <c r="W88" s="107"/>
      <c r="X88" s="108"/>
      <c r="Y88" s="108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</row>
    <row r="89" spans="1:42" s="80" customFormat="1" ht="30" customHeight="1">
      <c r="A89" s="29">
        <f t="shared" si="3"/>
        <v>13</v>
      </c>
      <c r="B89" s="69"/>
      <c r="C89" s="83" t="s">
        <v>380</v>
      </c>
      <c r="D89" s="81">
        <v>43805</v>
      </c>
      <c r="E89" s="82" t="s">
        <v>381</v>
      </c>
      <c r="F89" s="82" t="s">
        <v>33</v>
      </c>
      <c r="G89" s="82">
        <v>1.45</v>
      </c>
      <c r="H89" s="82" t="s">
        <v>41</v>
      </c>
      <c r="I89" s="82"/>
      <c r="J89" s="82"/>
      <c r="K89" s="4">
        <v>413000</v>
      </c>
      <c r="L89" s="4"/>
      <c r="N89" s="105"/>
      <c r="O89" s="104"/>
      <c r="P89" s="104"/>
      <c r="Q89" s="105"/>
      <c r="R89" s="105"/>
      <c r="S89" s="105"/>
      <c r="T89" s="106"/>
      <c r="U89" s="40"/>
      <c r="V89" s="40"/>
      <c r="W89" s="107"/>
      <c r="X89" s="108"/>
      <c r="Y89" s="108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</row>
    <row r="90" spans="1:42" s="80" customFormat="1" ht="30" customHeight="1">
      <c r="A90" s="29">
        <f t="shared" si="3"/>
        <v>14</v>
      </c>
      <c r="B90" s="69"/>
      <c r="C90" s="83" t="s">
        <v>384</v>
      </c>
      <c r="D90" s="81">
        <v>43819</v>
      </c>
      <c r="E90" s="82" t="s">
        <v>381</v>
      </c>
      <c r="F90" s="82" t="s">
        <v>33</v>
      </c>
      <c r="G90" s="82">
        <v>1.45</v>
      </c>
      <c r="H90" s="82" t="s">
        <v>41</v>
      </c>
      <c r="I90" s="82"/>
      <c r="J90" s="82"/>
      <c r="K90" s="4">
        <v>927126</v>
      </c>
      <c r="L90" s="4"/>
      <c r="N90" s="105"/>
      <c r="O90" s="104"/>
      <c r="P90" s="104"/>
      <c r="Q90" s="105"/>
      <c r="R90" s="105"/>
      <c r="S90" s="105"/>
      <c r="T90" s="106"/>
      <c r="U90" s="40"/>
      <c r="V90" s="40"/>
      <c r="W90" s="107"/>
      <c r="X90" s="108"/>
      <c r="Y90" s="108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</row>
    <row r="91" spans="1:42" s="80" customFormat="1" ht="30" customHeight="1">
      <c r="A91" s="29">
        <f t="shared" si="3"/>
        <v>15</v>
      </c>
      <c r="B91" s="69"/>
      <c r="C91" s="83" t="s">
        <v>382</v>
      </c>
      <c r="D91" s="81">
        <v>43787</v>
      </c>
      <c r="E91" s="82" t="s">
        <v>390</v>
      </c>
      <c r="F91" s="82" t="s">
        <v>383</v>
      </c>
      <c r="G91" s="82">
        <v>1.27</v>
      </c>
      <c r="H91" s="82" t="s">
        <v>44</v>
      </c>
      <c r="I91" s="82"/>
      <c r="J91" s="82"/>
      <c r="K91" s="4">
        <v>53000</v>
      </c>
      <c r="L91" s="4"/>
      <c r="N91" s="105"/>
      <c r="O91" s="104"/>
      <c r="P91" s="104"/>
      <c r="Q91" s="105"/>
      <c r="R91" s="105"/>
      <c r="S91" s="105"/>
      <c r="T91" s="106"/>
      <c r="U91" s="40"/>
      <c r="V91" s="40"/>
      <c r="W91" s="107"/>
      <c r="X91" s="108"/>
      <c r="Y91" s="108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</row>
    <row r="92" spans="1:42" s="80" customFormat="1" ht="30" customHeight="1">
      <c r="A92" s="29">
        <f t="shared" si="3"/>
        <v>16</v>
      </c>
      <c r="B92" s="35"/>
      <c r="C92" s="131" t="s">
        <v>130</v>
      </c>
      <c r="D92" s="58">
        <v>43419</v>
      </c>
      <c r="E92" s="69" t="s">
        <v>87</v>
      </c>
      <c r="F92" s="82" t="s">
        <v>88</v>
      </c>
      <c r="G92" s="82">
        <v>1.27</v>
      </c>
      <c r="H92" s="129" t="s">
        <v>42</v>
      </c>
      <c r="I92" s="129"/>
      <c r="J92" s="129"/>
      <c r="K92" s="130">
        <f>668880.1-1649.99-6910-11269.99-7000-8699.95-16510-25449.96-2249.99-20959.99-249.99-5499.94-6799.99-13599.96-8649.99-19009.93-32339.85-15099.95-6359.99-17509.89-17549.87-6899.96-10459.96-9749.9-6499.94-7149.94-10349.91-4799.96</f>
        <v>369601.31000000017</v>
      </c>
      <c r="L92" s="4"/>
      <c r="N92" s="105"/>
      <c r="O92" s="104"/>
      <c r="P92" s="105"/>
      <c r="Q92" s="104"/>
      <c r="R92" s="105"/>
      <c r="S92" s="105"/>
      <c r="T92" s="106"/>
      <c r="U92" s="40"/>
      <c r="V92" s="40"/>
      <c r="W92" s="107"/>
      <c r="X92" s="108"/>
      <c r="Y92" s="108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</row>
    <row r="93" spans="1:42" s="80" customFormat="1" ht="30" customHeight="1">
      <c r="A93" s="29">
        <f t="shared" si="3"/>
        <v>17</v>
      </c>
      <c r="B93" s="69"/>
      <c r="C93" s="83" t="s">
        <v>155</v>
      </c>
      <c r="D93" s="81">
        <v>43487</v>
      </c>
      <c r="E93" s="82" t="s">
        <v>154</v>
      </c>
      <c r="F93" s="82" t="s">
        <v>157</v>
      </c>
      <c r="G93" s="82">
        <v>1.33</v>
      </c>
      <c r="H93" s="82" t="s">
        <v>156</v>
      </c>
      <c r="I93" s="82"/>
      <c r="J93" s="82"/>
      <c r="K93" s="4">
        <f>3145000-2473580</f>
        <v>671420</v>
      </c>
      <c r="L93" s="4"/>
      <c r="N93" s="105"/>
      <c r="O93" s="104"/>
      <c r="P93" s="104"/>
      <c r="Q93" s="105"/>
      <c r="R93" s="105"/>
      <c r="S93" s="105"/>
      <c r="T93" s="106"/>
      <c r="U93" s="40"/>
      <c r="V93" s="40"/>
      <c r="W93" s="107"/>
      <c r="X93" s="108"/>
      <c r="Y93" s="108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</row>
    <row r="94" spans="1:42" s="80" customFormat="1" ht="30" customHeight="1">
      <c r="A94" s="29">
        <f t="shared" si="3"/>
        <v>18</v>
      </c>
      <c r="B94" s="69"/>
      <c r="C94" s="83" t="s">
        <v>128</v>
      </c>
      <c r="D94" s="81">
        <v>43500</v>
      </c>
      <c r="E94" s="44" t="s">
        <v>126</v>
      </c>
      <c r="F94" s="82" t="s">
        <v>127</v>
      </c>
      <c r="G94" s="4">
        <v>1.1000000000000001</v>
      </c>
      <c r="H94" s="82" t="s">
        <v>40</v>
      </c>
      <c r="I94" s="82"/>
      <c r="J94" s="82"/>
      <c r="K94" s="4">
        <f>873082+358109.94-202735.8-175182.8-415985.4</f>
        <v>437287.93999999983</v>
      </c>
      <c r="L94" s="37">
        <f>358059.84</f>
        <v>358059.84</v>
      </c>
      <c r="N94" s="105"/>
      <c r="O94" s="109"/>
      <c r="P94" s="109"/>
      <c r="Q94" s="109"/>
      <c r="R94" s="109"/>
      <c r="S94" s="109"/>
      <c r="T94" s="106"/>
      <c r="U94" s="40"/>
      <c r="V94" s="40"/>
      <c r="W94" s="107"/>
      <c r="X94" s="108"/>
      <c r="Y94" s="108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</row>
    <row r="95" spans="1:42" s="80" customFormat="1" ht="30" customHeight="1">
      <c r="A95" s="29">
        <f t="shared" si="3"/>
        <v>19</v>
      </c>
      <c r="B95" s="69"/>
      <c r="C95" s="83" t="s">
        <v>125</v>
      </c>
      <c r="D95" s="81">
        <v>43509</v>
      </c>
      <c r="E95" s="83" t="s">
        <v>93</v>
      </c>
      <c r="F95" s="82" t="s">
        <v>96</v>
      </c>
      <c r="G95" s="82">
        <v>1.1000000000000001</v>
      </c>
      <c r="H95" s="82" t="s">
        <v>124</v>
      </c>
      <c r="I95" s="82"/>
      <c r="J95" s="82"/>
      <c r="K95" s="4">
        <f>295660.8-49276.8-49276.8-95883.6-49276.8-49274.44</f>
        <v>2672.3600000000006</v>
      </c>
      <c r="L95" s="7"/>
      <c r="N95" s="105"/>
      <c r="O95" s="132"/>
      <c r="P95" s="63"/>
      <c r="Q95" s="109"/>
      <c r="R95" s="109"/>
      <c r="S95" s="109"/>
      <c r="T95" s="114"/>
      <c r="U95" s="40"/>
      <c r="V95" s="40"/>
      <c r="W95" s="107"/>
      <c r="X95" s="108"/>
      <c r="Y95" s="108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</row>
    <row r="96" spans="1:42" s="80" customFormat="1" ht="30" customHeight="1">
      <c r="A96" s="29">
        <f t="shared" si="3"/>
        <v>20</v>
      </c>
      <c r="B96" s="69"/>
      <c r="C96" s="83" t="s">
        <v>122</v>
      </c>
      <c r="D96" s="81">
        <v>43509</v>
      </c>
      <c r="E96" s="83" t="s">
        <v>123</v>
      </c>
      <c r="F96" s="82" t="s">
        <v>96</v>
      </c>
      <c r="G96" s="82">
        <v>1.1000000000000001</v>
      </c>
      <c r="H96" s="82" t="s">
        <v>124</v>
      </c>
      <c r="I96" s="82"/>
      <c r="J96" s="82"/>
      <c r="K96" s="4">
        <v>212400</v>
      </c>
      <c r="L96" s="130">
        <v>35400</v>
      </c>
      <c r="N96" s="105"/>
      <c r="O96" s="63"/>
      <c r="P96" s="109"/>
      <c r="Q96" s="109"/>
      <c r="R96" s="109"/>
      <c r="S96" s="114"/>
      <c r="T96" s="40"/>
      <c r="U96" s="40"/>
      <c r="V96" s="40"/>
      <c r="W96" s="107"/>
      <c r="X96" s="108"/>
      <c r="Y96" s="108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</row>
    <row r="97" spans="1:42" s="80" customFormat="1" ht="30" customHeight="1">
      <c r="A97" s="29">
        <f t="shared" si="3"/>
        <v>21</v>
      </c>
      <c r="B97" s="69"/>
      <c r="C97" s="83" t="s">
        <v>421</v>
      </c>
      <c r="D97" s="81">
        <v>43857</v>
      </c>
      <c r="E97" s="82" t="s">
        <v>89</v>
      </c>
      <c r="F97" s="82" t="s">
        <v>90</v>
      </c>
      <c r="G97" s="82">
        <v>1.27</v>
      </c>
      <c r="H97" s="82" t="s">
        <v>91</v>
      </c>
      <c r="I97" s="82"/>
      <c r="J97" s="82"/>
      <c r="K97" s="4">
        <f>726000+590400-71390-71390-214170-71390-285560-142780</f>
        <v>459720</v>
      </c>
      <c r="L97" s="4"/>
      <c r="N97" s="105"/>
      <c r="O97" s="104"/>
      <c r="P97" s="104"/>
      <c r="Q97" s="105"/>
      <c r="R97" s="105"/>
      <c r="S97" s="105"/>
      <c r="T97" s="106"/>
      <c r="U97" s="40"/>
      <c r="V97" s="40"/>
      <c r="W97" s="107"/>
      <c r="X97" s="108"/>
      <c r="Y97" s="108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</row>
    <row r="98" spans="1:42" s="80" customFormat="1" ht="30" customHeight="1">
      <c r="A98" s="29">
        <f t="shared" si="3"/>
        <v>22</v>
      </c>
      <c r="B98" s="69"/>
      <c r="C98" s="83" t="s">
        <v>147</v>
      </c>
      <c r="D98" s="81">
        <v>43535</v>
      </c>
      <c r="E98" s="83" t="s">
        <v>148</v>
      </c>
      <c r="F98" s="83" t="s">
        <v>94</v>
      </c>
      <c r="G98" s="83">
        <v>1.27</v>
      </c>
      <c r="H98" s="82" t="s">
        <v>95</v>
      </c>
      <c r="I98" s="82"/>
      <c r="J98" s="82"/>
      <c r="K98" s="4">
        <v>1913600</v>
      </c>
      <c r="L98" s="4"/>
      <c r="N98" s="40"/>
      <c r="O98" s="104"/>
      <c r="P98" s="104"/>
      <c r="Q98" s="105"/>
      <c r="R98" s="105"/>
      <c r="S98" s="105"/>
      <c r="T98" s="106"/>
      <c r="U98" s="40"/>
      <c r="V98" s="40"/>
      <c r="W98" s="107"/>
      <c r="X98" s="108"/>
      <c r="Y98" s="108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s="80" customFormat="1" ht="30" customHeight="1">
      <c r="A99" s="29">
        <f t="shared" si="3"/>
        <v>23</v>
      </c>
      <c r="B99" s="69"/>
      <c r="C99" s="83" t="s">
        <v>158</v>
      </c>
      <c r="D99" s="81">
        <v>43538</v>
      </c>
      <c r="E99" s="83" t="s">
        <v>160</v>
      </c>
      <c r="F99" s="83" t="s">
        <v>34</v>
      </c>
      <c r="G99" s="83">
        <v>1.1000000000000001</v>
      </c>
      <c r="H99" s="83" t="s">
        <v>159</v>
      </c>
      <c r="I99" s="83"/>
      <c r="J99" s="83"/>
      <c r="K99" s="4">
        <v>28320</v>
      </c>
      <c r="L99" s="4">
        <v>28320</v>
      </c>
      <c r="N99" s="40"/>
      <c r="O99" s="110"/>
      <c r="P99" s="109"/>
      <c r="Q99" s="109"/>
      <c r="R99" s="109"/>
      <c r="S99" s="109"/>
      <c r="T99" s="106"/>
      <c r="U99" s="40"/>
      <c r="V99" s="40"/>
      <c r="W99" s="107"/>
      <c r="X99" s="108"/>
      <c r="Y99" s="108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s="80" customFormat="1" ht="30" customHeight="1">
      <c r="A100" s="29">
        <f t="shared" si="3"/>
        <v>24</v>
      </c>
      <c r="B100" s="69"/>
      <c r="C100" s="83" t="s">
        <v>153</v>
      </c>
      <c r="D100" s="81">
        <v>43538</v>
      </c>
      <c r="E100" s="82" t="s">
        <v>132</v>
      </c>
      <c r="F100" s="82" t="s">
        <v>121</v>
      </c>
      <c r="G100" s="82">
        <v>1.27</v>
      </c>
      <c r="H100" s="82" t="s">
        <v>42</v>
      </c>
      <c r="I100" s="82"/>
      <c r="J100" s="82"/>
      <c r="K100" s="4">
        <f>248460.74-31707.28-11190.97-32586.76-5248.51-26672.5-51025.24-7053.64-3279.48-5494.56-9766.87-16392.86-22759.3-12422.47-7926.23</f>
        <v>4934.069999999987</v>
      </c>
      <c r="L100" s="4"/>
      <c r="N100" s="40"/>
      <c r="O100" s="104"/>
      <c r="P100" s="104"/>
      <c r="Q100" s="105"/>
      <c r="R100" s="105"/>
      <c r="S100" s="105"/>
      <c r="T100" s="106"/>
      <c r="U100" s="40"/>
      <c r="V100" s="40"/>
      <c r="W100" s="107"/>
      <c r="X100" s="108"/>
      <c r="Y100" s="108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s="80" customFormat="1" ht="30" customHeight="1">
      <c r="A101" s="29">
        <f t="shared" si="3"/>
        <v>25</v>
      </c>
      <c r="B101" s="69"/>
      <c r="C101" s="83" t="s">
        <v>163</v>
      </c>
      <c r="D101" s="81">
        <v>43545</v>
      </c>
      <c r="E101" s="82" t="s">
        <v>164</v>
      </c>
      <c r="F101" s="83" t="s">
        <v>162</v>
      </c>
      <c r="G101" s="83">
        <v>1.27</v>
      </c>
      <c r="H101" s="82" t="s">
        <v>47</v>
      </c>
      <c r="I101" s="82"/>
      <c r="J101" s="82"/>
      <c r="K101" s="4">
        <f>482719.69-374379.83</f>
        <v>108339.85999999999</v>
      </c>
      <c r="L101" s="5"/>
      <c r="N101" s="40"/>
      <c r="O101" s="104"/>
      <c r="P101" s="105"/>
      <c r="Q101" s="105"/>
      <c r="R101" s="105"/>
      <c r="S101" s="105"/>
      <c r="T101" s="106"/>
      <c r="U101" s="40"/>
      <c r="V101" s="40"/>
      <c r="W101" s="107"/>
      <c r="X101" s="108"/>
      <c r="Y101" s="108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s="80" customFormat="1" ht="30" customHeight="1">
      <c r="A102" s="29">
        <f t="shared" si="3"/>
        <v>26</v>
      </c>
      <c r="B102" s="69"/>
      <c r="C102" s="83" t="s">
        <v>166</v>
      </c>
      <c r="D102" s="81">
        <v>43552</v>
      </c>
      <c r="E102" s="82" t="s">
        <v>165</v>
      </c>
      <c r="F102" s="82" t="s">
        <v>167</v>
      </c>
      <c r="G102" s="82">
        <v>1.27</v>
      </c>
      <c r="H102" s="82" t="s">
        <v>152</v>
      </c>
      <c r="I102" s="82"/>
      <c r="J102" s="82"/>
      <c r="K102" s="4">
        <v>90660.58</v>
      </c>
      <c r="L102" s="4"/>
      <c r="N102" s="40"/>
      <c r="O102" s="104"/>
      <c r="P102" s="104"/>
      <c r="Q102" s="105"/>
      <c r="R102" s="105"/>
      <c r="S102" s="105"/>
      <c r="T102" s="106"/>
      <c r="U102" s="40"/>
      <c r="V102" s="40"/>
      <c r="W102" s="107"/>
      <c r="X102" s="108"/>
      <c r="Y102" s="108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s="80" customFormat="1" ht="30" customHeight="1">
      <c r="A103" s="29">
        <f t="shared" si="3"/>
        <v>27</v>
      </c>
      <c r="B103" s="35"/>
      <c r="C103" s="82" t="s">
        <v>168</v>
      </c>
      <c r="D103" s="36">
        <v>43553</v>
      </c>
      <c r="E103" s="82" t="s">
        <v>113</v>
      </c>
      <c r="F103" s="82" t="s">
        <v>114</v>
      </c>
      <c r="G103" s="82">
        <v>1.27</v>
      </c>
      <c r="H103" s="82" t="s">
        <v>43</v>
      </c>
      <c r="I103" s="82"/>
      <c r="J103" s="82"/>
      <c r="K103" s="37">
        <f>40473.6-18604.8</f>
        <v>21868.799999999999</v>
      </c>
      <c r="L103" s="4"/>
      <c r="N103" s="40"/>
      <c r="O103" s="104"/>
      <c r="P103" s="105"/>
      <c r="Q103" s="105"/>
      <c r="R103" s="105"/>
      <c r="S103" s="105"/>
      <c r="T103" s="106"/>
      <c r="U103" s="40"/>
      <c r="V103" s="40"/>
      <c r="W103" s="107"/>
      <c r="X103" s="108"/>
      <c r="Y103" s="108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s="80" customFormat="1" ht="30" customHeight="1">
      <c r="A104" s="29">
        <f t="shared" si="3"/>
        <v>28</v>
      </c>
      <c r="B104" s="69"/>
      <c r="C104" s="83" t="s">
        <v>186</v>
      </c>
      <c r="D104" s="81">
        <v>43559</v>
      </c>
      <c r="E104" s="82" t="s">
        <v>187</v>
      </c>
      <c r="F104" s="83" t="s">
        <v>34</v>
      </c>
      <c r="G104" s="83">
        <v>1.1000000000000001</v>
      </c>
      <c r="H104" s="82" t="s">
        <v>159</v>
      </c>
      <c r="I104" s="82"/>
      <c r="J104" s="82"/>
      <c r="K104" s="4">
        <v>57879</v>
      </c>
      <c r="L104" s="4">
        <v>57879</v>
      </c>
      <c r="N104" s="40"/>
      <c r="O104" s="132"/>
      <c r="P104" s="63"/>
      <c r="Q104" s="109"/>
      <c r="R104" s="109"/>
      <c r="S104" s="109"/>
      <c r="T104" s="114"/>
      <c r="U104" s="40"/>
      <c r="V104" s="40"/>
      <c r="W104" s="107"/>
      <c r="X104" s="108"/>
      <c r="Y104" s="108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s="80" customFormat="1" ht="30" customHeight="1">
      <c r="A105" s="29">
        <f t="shared" si="3"/>
        <v>29</v>
      </c>
      <c r="B105" s="69"/>
      <c r="C105" s="83" t="s">
        <v>177</v>
      </c>
      <c r="D105" s="81">
        <v>43569</v>
      </c>
      <c r="E105" s="82" t="s">
        <v>171</v>
      </c>
      <c r="F105" s="83" t="s">
        <v>34</v>
      </c>
      <c r="G105" s="83">
        <v>1.1000000000000001</v>
      </c>
      <c r="H105" s="82" t="s">
        <v>159</v>
      </c>
      <c r="I105" s="82"/>
      <c r="J105" s="82"/>
      <c r="K105" s="4">
        <f>259977.6-41913.6-17700</f>
        <v>200364</v>
      </c>
      <c r="L105" s="4"/>
      <c r="N105" s="40"/>
      <c r="O105" s="104"/>
      <c r="P105" s="104"/>
      <c r="Q105" s="105"/>
      <c r="R105" s="105"/>
      <c r="S105" s="105"/>
      <c r="T105" s="106"/>
      <c r="U105" s="40"/>
      <c r="V105" s="40"/>
      <c r="W105" s="107"/>
      <c r="X105" s="108"/>
      <c r="Y105" s="108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s="80" customFormat="1" ht="30" customHeight="1">
      <c r="A106" s="29">
        <f t="shared" si="3"/>
        <v>30</v>
      </c>
      <c r="B106" s="69"/>
      <c r="C106" s="83" t="s">
        <v>175</v>
      </c>
      <c r="D106" s="81">
        <v>43570</v>
      </c>
      <c r="E106" s="82" t="s">
        <v>176</v>
      </c>
      <c r="F106" s="82" t="s">
        <v>34</v>
      </c>
      <c r="G106" s="82">
        <v>1.1000000000000001</v>
      </c>
      <c r="H106" s="82" t="s">
        <v>159</v>
      </c>
      <c r="I106" s="82"/>
      <c r="J106" s="82"/>
      <c r="K106" s="4">
        <f>412003.89-117144.5</f>
        <v>294859.39</v>
      </c>
      <c r="L106" s="5"/>
      <c r="N106" s="40"/>
      <c r="O106" s="104"/>
      <c r="P106" s="105"/>
      <c r="Q106" s="105"/>
      <c r="R106" s="105"/>
      <c r="S106" s="105"/>
      <c r="T106" s="106"/>
      <c r="U106" s="40"/>
      <c r="V106" s="40"/>
      <c r="W106" s="107"/>
      <c r="X106" s="108"/>
      <c r="Y106" s="10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42" s="80" customFormat="1" ht="30" customHeight="1">
      <c r="A107" s="29">
        <f t="shared" si="3"/>
        <v>31</v>
      </c>
      <c r="B107" s="69"/>
      <c r="C107" s="83" t="s">
        <v>225</v>
      </c>
      <c r="D107" s="81">
        <v>43570</v>
      </c>
      <c r="E107" s="82" t="s">
        <v>187</v>
      </c>
      <c r="F107" s="83" t="s">
        <v>34</v>
      </c>
      <c r="G107" s="83">
        <v>1.1000000000000001</v>
      </c>
      <c r="H107" s="82" t="s">
        <v>159</v>
      </c>
      <c r="I107" s="82"/>
      <c r="J107" s="82"/>
      <c r="K107" s="4">
        <v>212612.4</v>
      </c>
      <c r="L107" s="130">
        <v>32214</v>
      </c>
      <c r="N107" s="40"/>
      <c r="O107" s="132"/>
      <c r="P107" s="63"/>
      <c r="Q107" s="109"/>
      <c r="R107" s="109"/>
      <c r="S107" s="109"/>
      <c r="T107" s="114"/>
      <c r="U107" s="40"/>
      <c r="V107" s="40"/>
      <c r="W107" s="107"/>
      <c r="X107" s="108"/>
      <c r="Y107" s="108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</row>
    <row r="108" spans="1:42" s="80" customFormat="1" ht="30" customHeight="1">
      <c r="A108" s="29">
        <f t="shared" si="3"/>
        <v>32</v>
      </c>
      <c r="B108" s="69"/>
      <c r="C108" s="83" t="s">
        <v>226</v>
      </c>
      <c r="D108" s="81">
        <v>43572</v>
      </c>
      <c r="E108" s="82" t="s">
        <v>227</v>
      </c>
      <c r="F108" s="83" t="s">
        <v>34</v>
      </c>
      <c r="G108" s="83">
        <v>1.1000000000000001</v>
      </c>
      <c r="H108" s="82" t="s">
        <v>159</v>
      </c>
      <c r="I108" s="82"/>
      <c r="J108" s="82"/>
      <c r="K108" s="4">
        <v>178581.2</v>
      </c>
      <c r="L108" s="130">
        <f>85196+32745</f>
        <v>117941</v>
      </c>
      <c r="N108" s="40"/>
      <c r="O108" s="132"/>
      <c r="P108" s="63"/>
      <c r="Q108" s="109"/>
      <c r="R108" s="109"/>
      <c r="S108" s="109"/>
      <c r="T108" s="114"/>
      <c r="U108" s="40"/>
      <c r="V108" s="40"/>
      <c r="W108" s="107"/>
      <c r="X108" s="108"/>
      <c r="Y108" s="108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</row>
    <row r="109" spans="1:42" s="80" customFormat="1" ht="30" customHeight="1">
      <c r="A109" s="29">
        <f t="shared" si="3"/>
        <v>33</v>
      </c>
      <c r="B109" s="35"/>
      <c r="C109" s="131" t="s">
        <v>183</v>
      </c>
      <c r="D109" s="58">
        <v>43572</v>
      </c>
      <c r="E109" s="69" t="s">
        <v>296</v>
      </c>
      <c r="F109" s="82" t="s">
        <v>34</v>
      </c>
      <c r="G109" s="82">
        <v>1.1000000000000001</v>
      </c>
      <c r="H109" s="129" t="s">
        <v>159</v>
      </c>
      <c r="I109" s="129"/>
      <c r="J109" s="129"/>
      <c r="K109" s="130">
        <f>536522.4-47200-21476</f>
        <v>467846.40000000002</v>
      </c>
      <c r="L109" s="4"/>
      <c r="N109" s="40"/>
      <c r="O109" s="104"/>
      <c r="P109" s="104"/>
      <c r="Q109" s="105"/>
      <c r="R109" s="105"/>
      <c r="S109" s="105"/>
      <c r="T109" s="106"/>
      <c r="U109" s="40"/>
      <c r="V109" s="40"/>
      <c r="W109" s="107"/>
      <c r="X109" s="108"/>
      <c r="Y109" s="108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</row>
    <row r="110" spans="1:42" s="80" customFormat="1" ht="30" customHeight="1">
      <c r="A110" s="29">
        <f t="shared" si="3"/>
        <v>34</v>
      </c>
      <c r="B110" s="69"/>
      <c r="C110" s="69" t="s">
        <v>210</v>
      </c>
      <c r="D110" s="81">
        <v>43577</v>
      </c>
      <c r="E110" s="82" t="s">
        <v>211</v>
      </c>
      <c r="F110" s="82" t="s">
        <v>212</v>
      </c>
      <c r="G110" s="83">
        <v>1.1000000000000001</v>
      </c>
      <c r="H110" s="82" t="s">
        <v>159</v>
      </c>
      <c r="I110" s="82"/>
      <c r="J110" s="82"/>
      <c r="K110" s="4">
        <f>344707.5-143370</f>
        <v>201337.5</v>
      </c>
      <c r="L110" s="4"/>
      <c r="N110" s="40"/>
      <c r="O110" s="104"/>
      <c r="P110" s="104"/>
      <c r="Q110" s="105"/>
      <c r="R110" s="105"/>
      <c r="S110" s="105"/>
      <c r="T110" s="106"/>
      <c r="U110" s="40"/>
      <c r="V110" s="40"/>
      <c r="W110" s="107"/>
      <c r="X110" s="108"/>
      <c r="Y110" s="108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</row>
    <row r="111" spans="1:42" s="80" customFormat="1" ht="30" customHeight="1">
      <c r="A111" s="29">
        <f t="shared" si="3"/>
        <v>35</v>
      </c>
      <c r="B111" s="69"/>
      <c r="C111" s="42" t="s">
        <v>228</v>
      </c>
      <c r="D111" s="81">
        <v>43577</v>
      </c>
      <c r="E111" s="82" t="s">
        <v>161</v>
      </c>
      <c r="F111" s="83" t="s">
        <v>34</v>
      </c>
      <c r="G111" s="83">
        <v>1.1000000000000001</v>
      </c>
      <c r="H111" s="82" t="s">
        <v>159</v>
      </c>
      <c r="I111" s="82"/>
      <c r="J111" s="82"/>
      <c r="K111" s="4">
        <f>252402-106200-53100-12390</f>
        <v>80712</v>
      </c>
      <c r="L111" s="4"/>
      <c r="N111" s="40"/>
      <c r="O111" s="104"/>
      <c r="P111" s="104"/>
      <c r="Q111" s="105"/>
      <c r="R111" s="105"/>
      <c r="S111" s="105"/>
      <c r="T111" s="106"/>
      <c r="U111" s="40"/>
      <c r="V111" s="40"/>
      <c r="W111" s="107"/>
      <c r="X111" s="108"/>
      <c r="Y111" s="108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</row>
    <row r="112" spans="1:42" s="80" customFormat="1" ht="30" customHeight="1">
      <c r="A112" s="29">
        <f t="shared" si="3"/>
        <v>36</v>
      </c>
      <c r="B112" s="69"/>
      <c r="C112" s="83" t="s">
        <v>178</v>
      </c>
      <c r="D112" s="81">
        <v>43577</v>
      </c>
      <c r="E112" s="82" t="s">
        <v>179</v>
      </c>
      <c r="F112" s="83" t="s">
        <v>34</v>
      </c>
      <c r="G112" s="83">
        <v>1.1000000000000001</v>
      </c>
      <c r="H112" s="82" t="s">
        <v>159</v>
      </c>
      <c r="I112" s="82"/>
      <c r="J112" s="82"/>
      <c r="K112" s="4">
        <f>447314.4-115640</f>
        <v>331674.40000000002</v>
      </c>
      <c r="L112" s="4"/>
      <c r="N112" s="40"/>
      <c r="O112" s="104"/>
      <c r="P112" s="104"/>
      <c r="Q112" s="105"/>
      <c r="R112" s="105"/>
      <c r="S112" s="105"/>
      <c r="T112" s="106"/>
      <c r="U112" s="40"/>
      <c r="V112" s="40"/>
      <c r="W112" s="107"/>
      <c r="X112" s="108"/>
      <c r="Y112" s="108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</row>
    <row r="113" spans="1:42" s="80" customFormat="1" ht="30" customHeight="1">
      <c r="A113" s="29">
        <f t="shared" si="3"/>
        <v>37</v>
      </c>
      <c r="B113" s="69"/>
      <c r="C113" s="69" t="s">
        <v>237</v>
      </c>
      <c r="D113" s="81">
        <v>43577</v>
      </c>
      <c r="E113" s="82" t="s">
        <v>238</v>
      </c>
      <c r="F113" s="82" t="s">
        <v>212</v>
      </c>
      <c r="G113" s="83">
        <v>1.27</v>
      </c>
      <c r="H113" s="82" t="s">
        <v>159</v>
      </c>
      <c r="I113" s="82"/>
      <c r="J113" s="82"/>
      <c r="K113" s="4">
        <f>87449.91-29450-14849.45-8180-3625-2899.99-7775</f>
        <v>20670.470000000008</v>
      </c>
      <c r="L113" s="4"/>
      <c r="N113" s="40"/>
      <c r="O113" s="104"/>
      <c r="P113" s="104"/>
      <c r="Q113" s="105"/>
      <c r="R113" s="105"/>
      <c r="S113" s="105"/>
      <c r="T113" s="106"/>
      <c r="U113" s="40"/>
      <c r="V113" s="40"/>
      <c r="W113" s="107"/>
      <c r="X113" s="108"/>
      <c r="Y113" s="108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</row>
    <row r="114" spans="1:42" s="80" customFormat="1" ht="30" customHeight="1">
      <c r="A114" s="29">
        <f t="shared" si="3"/>
        <v>38</v>
      </c>
      <c r="B114" s="35"/>
      <c r="C114" s="131" t="s">
        <v>194</v>
      </c>
      <c r="D114" s="58">
        <v>43578</v>
      </c>
      <c r="E114" s="69" t="s">
        <v>195</v>
      </c>
      <c r="F114" s="83" t="s">
        <v>34</v>
      </c>
      <c r="G114" s="83">
        <v>1.1000000000000001</v>
      </c>
      <c r="H114" s="129" t="s">
        <v>159</v>
      </c>
      <c r="I114" s="129"/>
      <c r="J114" s="129"/>
      <c r="K114" s="130">
        <f>192941.8-40120</f>
        <v>152821.79999999999</v>
      </c>
      <c r="L114" s="130"/>
      <c r="N114" s="40"/>
      <c r="O114" s="132"/>
      <c r="P114" s="109"/>
      <c r="Q114" s="109"/>
      <c r="R114" s="109"/>
      <c r="S114" s="114"/>
      <c r="T114" s="106"/>
      <c r="U114" s="40"/>
      <c r="V114" s="40"/>
      <c r="W114" s="107"/>
      <c r="X114" s="108"/>
      <c r="Y114" s="108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</row>
    <row r="115" spans="1:42" s="80" customFormat="1" ht="30" customHeight="1">
      <c r="A115" s="29">
        <f t="shared" si="3"/>
        <v>39</v>
      </c>
      <c r="B115" s="35"/>
      <c r="C115" s="131" t="s">
        <v>170</v>
      </c>
      <c r="D115" s="58">
        <v>43581</v>
      </c>
      <c r="E115" s="69" t="s">
        <v>101</v>
      </c>
      <c r="F115" s="82" t="s">
        <v>34</v>
      </c>
      <c r="G115" s="82">
        <v>1.1000000000000001</v>
      </c>
      <c r="H115" s="129" t="s">
        <v>159</v>
      </c>
      <c r="I115" s="129"/>
      <c r="J115" s="129"/>
      <c r="K115" s="130">
        <f>887633.76-57354.79-123923.93-72376.29-56111.83</f>
        <v>577866.92000000004</v>
      </c>
      <c r="L115" s="37"/>
      <c r="N115" s="40"/>
      <c r="O115" s="109"/>
      <c r="P115" s="109"/>
      <c r="Q115" s="109"/>
      <c r="R115" s="109"/>
      <c r="S115" s="109"/>
      <c r="T115" s="106"/>
      <c r="U115" s="40"/>
      <c r="V115" s="40"/>
      <c r="W115" s="107"/>
      <c r="X115" s="108"/>
      <c r="Y115" s="108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</row>
    <row r="116" spans="1:42" s="80" customFormat="1" ht="30" customHeight="1">
      <c r="A116" s="29">
        <f t="shared" si="3"/>
        <v>40</v>
      </c>
      <c r="B116" s="35"/>
      <c r="C116" s="131" t="s">
        <v>184</v>
      </c>
      <c r="D116" s="58">
        <v>43599</v>
      </c>
      <c r="E116" s="69" t="s">
        <v>185</v>
      </c>
      <c r="F116" s="83" t="s">
        <v>34</v>
      </c>
      <c r="G116" s="83">
        <v>1.1000000000000001</v>
      </c>
      <c r="H116" s="129" t="s">
        <v>159</v>
      </c>
      <c r="I116" s="129"/>
      <c r="J116" s="129"/>
      <c r="K116" s="130">
        <f>973323-629268.75-316210.5</f>
        <v>27843.75</v>
      </c>
      <c r="L116" s="4"/>
      <c r="N116" s="40"/>
      <c r="O116" s="104"/>
      <c r="P116" s="105"/>
      <c r="Q116" s="105"/>
      <c r="R116" s="106"/>
      <c r="S116" s="40"/>
      <c r="T116" s="40"/>
      <c r="U116" s="40"/>
      <c r="V116" s="40"/>
      <c r="W116" s="107"/>
      <c r="X116" s="108"/>
      <c r="Y116" s="108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</row>
    <row r="117" spans="1:42" s="80" customFormat="1" ht="30" customHeight="1">
      <c r="A117" s="29">
        <f t="shared" si="3"/>
        <v>41</v>
      </c>
      <c r="B117" s="69"/>
      <c r="C117" s="83" t="s">
        <v>312</v>
      </c>
      <c r="D117" s="81">
        <v>43607</v>
      </c>
      <c r="E117" s="82" t="s">
        <v>313</v>
      </c>
      <c r="F117" s="82" t="s">
        <v>53</v>
      </c>
      <c r="G117" s="82">
        <v>1.1000000000000001</v>
      </c>
      <c r="H117" s="82" t="s">
        <v>159</v>
      </c>
      <c r="I117" s="82"/>
      <c r="J117" s="82"/>
      <c r="K117" s="4">
        <v>636673.72</v>
      </c>
      <c r="L117" s="4"/>
      <c r="N117" s="40"/>
      <c r="O117" s="104"/>
      <c r="P117" s="104"/>
      <c r="Q117" s="105"/>
      <c r="R117" s="105"/>
      <c r="S117" s="105"/>
      <c r="T117" s="106"/>
      <c r="U117" s="40"/>
      <c r="V117" s="40"/>
      <c r="W117" s="107"/>
      <c r="X117" s="108"/>
      <c r="Y117" s="108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</row>
    <row r="118" spans="1:42" s="80" customFormat="1" ht="30" customHeight="1">
      <c r="A118" s="29">
        <f t="shared" si="3"/>
        <v>42</v>
      </c>
      <c r="B118" s="69"/>
      <c r="C118" s="69" t="s">
        <v>250</v>
      </c>
      <c r="D118" s="81">
        <v>43612</v>
      </c>
      <c r="E118" s="82" t="s">
        <v>251</v>
      </c>
      <c r="F118" s="82" t="s">
        <v>53</v>
      </c>
      <c r="G118" s="83">
        <v>1.1000000000000001</v>
      </c>
      <c r="H118" s="82" t="s">
        <v>159</v>
      </c>
      <c r="I118" s="82"/>
      <c r="J118" s="82"/>
      <c r="K118" s="4">
        <f>112424.5-30385-30385</f>
        <v>51654.5</v>
      </c>
      <c r="L118" s="4"/>
      <c r="N118" s="40"/>
      <c r="O118" s="104"/>
      <c r="P118" s="104"/>
      <c r="Q118" s="105"/>
      <c r="R118" s="105"/>
      <c r="S118" s="105"/>
      <c r="T118" s="106"/>
      <c r="U118" s="40"/>
      <c r="V118" s="40"/>
      <c r="W118" s="107"/>
      <c r="X118" s="108"/>
      <c r="Y118" s="108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s="80" customFormat="1" ht="30" customHeight="1">
      <c r="A119" s="29">
        <f t="shared" si="3"/>
        <v>43</v>
      </c>
      <c r="B119" s="35"/>
      <c r="C119" s="131" t="s">
        <v>188</v>
      </c>
      <c r="D119" s="58">
        <v>43614</v>
      </c>
      <c r="E119" s="69" t="s">
        <v>189</v>
      </c>
      <c r="F119" s="82" t="s">
        <v>190</v>
      </c>
      <c r="G119" s="82">
        <v>1.27</v>
      </c>
      <c r="H119" s="129" t="s">
        <v>42</v>
      </c>
      <c r="I119" s="129"/>
      <c r="J119" s="129"/>
      <c r="K119" s="130">
        <f>289530-27272.12-58197.2-7126.68-8005.7-28956.32-54809.57-18910.89-16669.59</f>
        <v>69581.929999999978</v>
      </c>
      <c r="L119" s="4"/>
      <c r="N119" s="40"/>
      <c r="O119" s="104"/>
      <c r="P119" s="104"/>
      <c r="Q119" s="105"/>
      <c r="R119" s="105"/>
      <c r="S119" s="105"/>
      <c r="T119" s="106"/>
      <c r="U119" s="40"/>
      <c r="V119" s="40"/>
      <c r="W119" s="107"/>
      <c r="X119" s="108"/>
      <c r="Y119" s="108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s="80" customFormat="1" ht="30" customHeight="1">
      <c r="A120" s="29">
        <f t="shared" si="3"/>
        <v>44</v>
      </c>
      <c r="B120" s="69"/>
      <c r="C120" s="83" t="s">
        <v>197</v>
      </c>
      <c r="D120" s="81">
        <v>43615</v>
      </c>
      <c r="E120" s="82" t="s">
        <v>198</v>
      </c>
      <c r="F120" s="83" t="s">
        <v>34</v>
      </c>
      <c r="G120" s="83">
        <v>1.1000000000000001</v>
      </c>
      <c r="H120" s="82" t="s">
        <v>159</v>
      </c>
      <c r="I120" s="82"/>
      <c r="J120" s="82"/>
      <c r="K120" s="4">
        <f>187496.1-37170</f>
        <v>150326.1</v>
      </c>
      <c r="L120" s="7"/>
      <c r="N120" s="40"/>
      <c r="O120" s="63"/>
      <c r="P120" s="104"/>
      <c r="Q120" s="105"/>
      <c r="R120" s="105"/>
      <c r="S120" s="105"/>
      <c r="T120" s="113"/>
      <c r="U120" s="40"/>
      <c r="V120" s="40"/>
      <c r="W120" s="107"/>
      <c r="X120" s="108"/>
      <c r="Y120" s="108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s="80" customFormat="1" ht="30" customHeight="1">
      <c r="A121" s="29">
        <f t="shared" si="3"/>
        <v>45</v>
      </c>
      <c r="B121" s="69"/>
      <c r="C121" s="69" t="s">
        <v>278</v>
      </c>
      <c r="D121" s="81">
        <v>43623</v>
      </c>
      <c r="E121" s="82" t="s">
        <v>279</v>
      </c>
      <c r="F121" s="82" t="s">
        <v>53</v>
      </c>
      <c r="G121" s="83">
        <v>1.1000000000000001</v>
      </c>
      <c r="H121" s="82" t="s">
        <v>159</v>
      </c>
      <c r="I121" s="82"/>
      <c r="J121" s="82"/>
      <c r="K121" s="4">
        <f>293112-99061</f>
        <v>194051</v>
      </c>
      <c r="L121" s="4"/>
      <c r="N121" s="40"/>
      <c r="O121" s="104"/>
      <c r="P121" s="104"/>
      <c r="Q121" s="105"/>
      <c r="R121" s="105"/>
      <c r="S121" s="105"/>
      <c r="T121" s="106"/>
      <c r="U121" s="40"/>
      <c r="V121" s="40"/>
      <c r="W121" s="107"/>
      <c r="X121" s="108"/>
      <c r="Y121" s="108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s="80" customFormat="1" ht="30" customHeight="1">
      <c r="A122" s="29">
        <f t="shared" si="3"/>
        <v>46</v>
      </c>
      <c r="B122" s="69"/>
      <c r="C122" s="69" t="s">
        <v>280</v>
      </c>
      <c r="D122" s="81">
        <v>43640</v>
      </c>
      <c r="E122" s="82" t="s">
        <v>185</v>
      </c>
      <c r="F122" s="83" t="s">
        <v>207</v>
      </c>
      <c r="G122" s="83">
        <v>1.27</v>
      </c>
      <c r="H122" s="82" t="s">
        <v>208</v>
      </c>
      <c r="I122" s="82"/>
      <c r="J122" s="82"/>
      <c r="K122" s="4">
        <f>13224555-2644911-2152231.5-311166-1019933-3578409-3483330.5</f>
        <v>34574</v>
      </c>
      <c r="L122" s="37"/>
      <c r="N122" s="40"/>
      <c r="O122" s="109"/>
      <c r="P122" s="109"/>
      <c r="Q122" s="109"/>
      <c r="R122" s="109"/>
      <c r="S122" s="109"/>
      <c r="T122" s="106"/>
      <c r="U122" s="40"/>
      <c r="V122" s="40"/>
      <c r="W122" s="107"/>
      <c r="X122" s="108"/>
      <c r="Y122" s="108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s="80" customFormat="1" ht="30" customHeight="1">
      <c r="A123" s="29">
        <f t="shared" si="3"/>
        <v>47</v>
      </c>
      <c r="B123" s="69"/>
      <c r="C123" s="83" t="s">
        <v>308</v>
      </c>
      <c r="D123" s="81">
        <v>43656</v>
      </c>
      <c r="E123" s="82" t="s">
        <v>309</v>
      </c>
      <c r="F123" s="82" t="s">
        <v>53</v>
      </c>
      <c r="G123" s="82">
        <v>1.27</v>
      </c>
      <c r="H123" s="82" t="s">
        <v>40</v>
      </c>
      <c r="I123" s="82"/>
      <c r="J123" s="82"/>
      <c r="K123" s="4">
        <v>149768.6</v>
      </c>
      <c r="L123" s="4"/>
      <c r="N123" s="40"/>
      <c r="O123" s="104"/>
      <c r="P123" s="104"/>
      <c r="Q123" s="105"/>
      <c r="R123" s="105"/>
      <c r="S123" s="105"/>
      <c r="T123" s="106"/>
      <c r="U123" s="40"/>
      <c r="V123" s="40"/>
      <c r="W123" s="107"/>
      <c r="X123" s="108"/>
      <c r="Y123" s="108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s="80" customFormat="1" ht="30" customHeight="1">
      <c r="A124" s="29">
        <f t="shared" si="3"/>
        <v>48</v>
      </c>
      <c r="B124" s="69"/>
      <c r="C124" s="69" t="s">
        <v>301</v>
      </c>
      <c r="D124" s="81">
        <v>43662</v>
      </c>
      <c r="E124" s="82" t="s">
        <v>275</v>
      </c>
      <c r="F124" s="82" t="s">
        <v>276</v>
      </c>
      <c r="G124" s="83">
        <v>127</v>
      </c>
      <c r="H124" s="82" t="s">
        <v>277</v>
      </c>
      <c r="I124" s="82"/>
      <c r="J124" s="82"/>
      <c r="K124" s="4">
        <f>297360-24780-24780-24780-24780-24780-24780</f>
        <v>148680</v>
      </c>
      <c r="L124" s="4"/>
      <c r="N124" s="40"/>
      <c r="O124" s="104"/>
      <c r="P124" s="104"/>
      <c r="Q124" s="105"/>
      <c r="R124" s="105"/>
      <c r="S124" s="105"/>
      <c r="T124" s="106"/>
      <c r="U124" s="40"/>
      <c r="V124" s="40"/>
      <c r="W124" s="107"/>
      <c r="X124" s="108"/>
      <c r="Y124" s="108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s="80" customFormat="1" ht="30" customHeight="1">
      <c r="A125" s="29">
        <f t="shared" si="3"/>
        <v>49</v>
      </c>
      <c r="B125" s="69"/>
      <c r="C125" s="83" t="s">
        <v>288</v>
      </c>
      <c r="D125" s="81">
        <v>43677</v>
      </c>
      <c r="E125" s="82" t="s">
        <v>286</v>
      </c>
      <c r="F125" s="82" t="s">
        <v>120</v>
      </c>
      <c r="G125" s="82">
        <v>1.27</v>
      </c>
      <c r="H125" s="82" t="s">
        <v>287</v>
      </c>
      <c r="I125" s="82"/>
      <c r="J125" s="82"/>
      <c r="K125" s="4">
        <f>136880-123192</f>
        <v>13688</v>
      </c>
      <c r="L125" s="4"/>
      <c r="N125" s="40"/>
      <c r="O125" s="104"/>
      <c r="P125" s="104"/>
      <c r="Q125" s="105"/>
      <c r="R125" s="105"/>
      <c r="S125" s="105"/>
      <c r="T125" s="106"/>
      <c r="U125" s="40"/>
      <c r="V125" s="40"/>
      <c r="W125" s="107"/>
      <c r="X125" s="108"/>
      <c r="Y125" s="108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s="80" customFormat="1" ht="30" customHeight="1">
      <c r="A126" s="29">
        <f t="shared" si="3"/>
        <v>50</v>
      </c>
      <c r="B126" s="69"/>
      <c r="C126" s="83" t="s">
        <v>304</v>
      </c>
      <c r="D126" s="81">
        <v>43707</v>
      </c>
      <c r="E126" s="82" t="s">
        <v>305</v>
      </c>
      <c r="F126" s="82" t="s">
        <v>307</v>
      </c>
      <c r="G126" s="82">
        <v>1.4</v>
      </c>
      <c r="H126" s="82" t="s">
        <v>306</v>
      </c>
      <c r="I126" s="82"/>
      <c r="J126" s="82"/>
      <c r="K126" s="4">
        <v>114847.48</v>
      </c>
      <c r="L126" s="4">
        <v>114847.48</v>
      </c>
      <c r="N126" s="40"/>
      <c r="O126" s="104"/>
      <c r="P126" s="104"/>
      <c r="Q126" s="105"/>
      <c r="R126" s="105"/>
      <c r="S126" s="105"/>
      <c r="T126" s="106"/>
      <c r="U126" s="40"/>
      <c r="V126" s="40"/>
      <c r="W126" s="107"/>
      <c r="X126" s="108"/>
      <c r="Y126" s="108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42" s="80" customFormat="1" ht="30" customHeight="1">
      <c r="A127" s="29">
        <f t="shared" si="3"/>
        <v>51</v>
      </c>
      <c r="B127" s="69"/>
      <c r="C127" s="42" t="s">
        <v>314</v>
      </c>
      <c r="D127" s="145">
        <v>43712</v>
      </c>
      <c r="E127" s="1" t="s">
        <v>107</v>
      </c>
      <c r="F127" s="146" t="s">
        <v>108</v>
      </c>
      <c r="G127" s="1">
        <v>1.4</v>
      </c>
      <c r="H127" s="82" t="s">
        <v>193</v>
      </c>
      <c r="I127" s="82"/>
      <c r="J127" s="82"/>
      <c r="K127" s="4">
        <f>13957725-2791545-857808-2531864.5-1524598</f>
        <v>6251909.5</v>
      </c>
      <c r="L127" s="4"/>
      <c r="N127" s="40"/>
      <c r="O127" s="104"/>
      <c r="P127" s="104"/>
      <c r="Q127" s="40"/>
      <c r="R127" s="105"/>
      <c r="S127" s="105"/>
      <c r="T127" s="106"/>
      <c r="U127" s="40"/>
      <c r="V127" s="40"/>
      <c r="W127" s="107"/>
      <c r="X127" s="108"/>
      <c r="Y127" s="108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</row>
    <row r="128" spans="1:42" s="80" customFormat="1" ht="30" customHeight="1">
      <c r="A128" s="29">
        <f t="shared" si="3"/>
        <v>52</v>
      </c>
      <c r="B128" s="69"/>
      <c r="C128" s="83" t="s">
        <v>323</v>
      </c>
      <c r="D128" s="81">
        <v>43712</v>
      </c>
      <c r="E128" s="82" t="s">
        <v>315</v>
      </c>
      <c r="F128" s="82" t="s">
        <v>53</v>
      </c>
      <c r="G128" s="83">
        <v>1.27</v>
      </c>
      <c r="H128" s="82" t="s">
        <v>159</v>
      </c>
      <c r="I128" s="82"/>
      <c r="J128" s="82"/>
      <c r="K128" s="4">
        <f>1489750-987630.5-490900.6</f>
        <v>11218.900000000023</v>
      </c>
      <c r="L128" s="4"/>
      <c r="N128" s="40"/>
      <c r="O128" s="104"/>
      <c r="P128" s="104"/>
      <c r="Q128" s="105"/>
      <c r="R128" s="105"/>
      <c r="S128" s="105"/>
      <c r="T128" s="106"/>
      <c r="U128" s="40"/>
      <c r="V128" s="40"/>
      <c r="W128" s="107"/>
      <c r="X128" s="108"/>
      <c r="Y128" s="108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</row>
    <row r="129" spans="1:42" s="80" customFormat="1" ht="30" customHeight="1">
      <c r="A129" s="29">
        <f t="shared" si="3"/>
        <v>53</v>
      </c>
      <c r="B129" s="69"/>
      <c r="C129" s="83" t="s">
        <v>319</v>
      </c>
      <c r="D129" s="81">
        <v>43719</v>
      </c>
      <c r="E129" s="82" t="s">
        <v>106</v>
      </c>
      <c r="F129" s="82" t="s">
        <v>86</v>
      </c>
      <c r="G129" s="83">
        <v>1.27</v>
      </c>
      <c r="H129" s="82" t="s">
        <v>38</v>
      </c>
      <c r="I129" s="82"/>
      <c r="J129" s="82"/>
      <c r="K129" s="4">
        <f>23718-7115.4-11859</f>
        <v>4743.5999999999985</v>
      </c>
      <c r="L129" s="4"/>
      <c r="N129" s="40"/>
      <c r="O129" s="104"/>
      <c r="P129" s="104"/>
      <c r="Q129" s="105"/>
      <c r="R129" s="105"/>
      <c r="S129" s="105"/>
      <c r="T129" s="106"/>
      <c r="U129" s="40"/>
      <c r="V129" s="40"/>
      <c r="W129" s="107"/>
      <c r="X129" s="108"/>
      <c r="Y129" s="108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</row>
    <row r="130" spans="1:42" s="80" customFormat="1" ht="30" customHeight="1">
      <c r="A130" s="29">
        <f t="shared" si="3"/>
        <v>54</v>
      </c>
      <c r="B130" s="69"/>
      <c r="C130" s="83" t="s">
        <v>324</v>
      </c>
      <c r="D130" s="81">
        <v>43727</v>
      </c>
      <c r="E130" s="82" t="s">
        <v>325</v>
      </c>
      <c r="F130" s="83" t="s">
        <v>337</v>
      </c>
      <c r="G130" s="83">
        <v>1.27</v>
      </c>
      <c r="H130" s="82" t="s">
        <v>140</v>
      </c>
      <c r="I130" s="82"/>
      <c r="J130" s="82"/>
      <c r="K130" s="4">
        <f>136800-41220-3540-15930-5310-5310-20620-10000-5900-10620</f>
        <v>18350</v>
      </c>
      <c r="L130" s="130"/>
      <c r="N130" s="40"/>
      <c r="O130" s="132"/>
      <c r="P130" s="63"/>
      <c r="Q130" s="109"/>
      <c r="R130" s="109"/>
      <c r="S130" s="109"/>
      <c r="T130" s="114"/>
      <c r="U130" s="40"/>
      <c r="V130" s="40"/>
      <c r="W130" s="107"/>
      <c r="X130" s="108"/>
      <c r="Y130" s="108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</row>
    <row r="131" spans="1:42" s="80" customFormat="1" ht="30" customHeight="1">
      <c r="A131" s="29">
        <f t="shared" si="3"/>
        <v>55</v>
      </c>
      <c r="B131" s="69"/>
      <c r="C131" s="83" t="s">
        <v>441</v>
      </c>
      <c r="D131" s="81">
        <v>43839</v>
      </c>
      <c r="E131" s="82" t="s">
        <v>325</v>
      </c>
      <c r="F131" s="83" t="s">
        <v>337</v>
      </c>
      <c r="G131" s="83">
        <v>1.27</v>
      </c>
      <c r="H131" s="82" t="s">
        <v>140</v>
      </c>
      <c r="I131" s="82"/>
      <c r="J131" s="82"/>
      <c r="K131" s="4">
        <f>41300-8260-5310-5900</f>
        <v>21830</v>
      </c>
      <c r="L131" s="130"/>
      <c r="N131" s="40"/>
      <c r="O131" s="132"/>
      <c r="P131" s="63"/>
      <c r="Q131" s="109"/>
      <c r="R131" s="109"/>
      <c r="S131" s="109"/>
      <c r="T131" s="114"/>
      <c r="U131" s="40"/>
      <c r="V131" s="40"/>
      <c r="W131" s="107"/>
      <c r="X131" s="108"/>
      <c r="Y131" s="108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</row>
    <row r="132" spans="1:42" s="80" customFormat="1" ht="30" customHeight="1">
      <c r="A132" s="29">
        <f t="shared" si="3"/>
        <v>56</v>
      </c>
      <c r="B132" s="69"/>
      <c r="C132" s="83" t="s">
        <v>333</v>
      </c>
      <c r="D132" s="81">
        <v>43741</v>
      </c>
      <c r="E132" s="82" t="s">
        <v>256</v>
      </c>
      <c r="F132" s="82" t="s">
        <v>334</v>
      </c>
      <c r="G132" s="83">
        <v>1.27</v>
      </c>
      <c r="H132" s="82" t="s">
        <v>196</v>
      </c>
      <c r="I132" s="82"/>
      <c r="J132" s="82"/>
      <c r="K132" s="4">
        <v>286352.96000000002</v>
      </c>
      <c r="L132" s="4">
        <f>172480.6+16012.6</f>
        <v>188493.2</v>
      </c>
      <c r="N132" s="40"/>
      <c r="O132" s="104"/>
      <c r="P132" s="104"/>
      <c r="Q132" s="105"/>
      <c r="R132" s="105"/>
      <c r="S132" s="105"/>
      <c r="T132" s="106"/>
      <c r="U132" s="40"/>
      <c r="V132" s="40"/>
      <c r="W132" s="107"/>
      <c r="X132" s="108"/>
      <c r="Y132" s="108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</row>
    <row r="133" spans="1:42" s="80" customFormat="1" ht="30" customHeight="1">
      <c r="A133" s="29">
        <f t="shared" si="3"/>
        <v>57</v>
      </c>
      <c r="B133" s="69"/>
      <c r="C133" s="83" t="s">
        <v>357</v>
      </c>
      <c r="D133" s="81">
        <v>43751</v>
      </c>
      <c r="E133" s="30" t="s">
        <v>358</v>
      </c>
      <c r="F133" s="82" t="s">
        <v>53</v>
      </c>
      <c r="G133" s="83">
        <v>1.27</v>
      </c>
      <c r="H133" s="82" t="s">
        <v>159</v>
      </c>
      <c r="I133" s="82"/>
      <c r="J133" s="82"/>
      <c r="K133" s="4">
        <f>1564237.5-975081.2</f>
        <v>589156.30000000005</v>
      </c>
      <c r="L133" s="4">
        <v>588943.9</v>
      </c>
      <c r="M133" s="88"/>
      <c r="N133" s="40"/>
      <c r="O133" s="104"/>
      <c r="P133" s="104"/>
      <c r="Q133" s="105"/>
      <c r="R133" s="105"/>
      <c r="S133" s="105"/>
      <c r="T133" s="106"/>
      <c r="U133" s="40"/>
      <c r="V133" s="40"/>
      <c r="W133" s="107"/>
      <c r="X133" s="108"/>
      <c r="Y133" s="108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</row>
    <row r="134" spans="1:42" s="80" customFormat="1" ht="30" customHeight="1">
      <c r="A134" s="29">
        <f t="shared" si="3"/>
        <v>58</v>
      </c>
      <c r="B134" s="69"/>
      <c r="C134" s="83" t="s">
        <v>347</v>
      </c>
      <c r="D134" s="81">
        <v>43768</v>
      </c>
      <c r="E134" s="30" t="s">
        <v>345</v>
      </c>
      <c r="F134" s="82" t="s">
        <v>346</v>
      </c>
      <c r="G134" s="83">
        <v>1.5</v>
      </c>
      <c r="H134" s="82" t="s">
        <v>45</v>
      </c>
      <c r="I134" s="82"/>
      <c r="J134" s="82"/>
      <c r="K134" s="4">
        <v>1390052.88</v>
      </c>
      <c r="L134" s="4"/>
      <c r="N134" s="40"/>
      <c r="O134" s="104"/>
      <c r="P134" s="104"/>
      <c r="Q134" s="105"/>
      <c r="R134" s="105"/>
      <c r="S134" s="105"/>
      <c r="T134" s="106"/>
      <c r="U134" s="40"/>
      <c r="V134" s="40"/>
      <c r="W134" s="107"/>
      <c r="X134" s="108"/>
      <c r="Y134" s="108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</row>
    <row r="135" spans="1:42" s="80" customFormat="1" ht="30" customHeight="1">
      <c r="A135" s="29">
        <f t="shared" si="3"/>
        <v>59</v>
      </c>
      <c r="B135" s="69"/>
      <c r="C135" s="83" t="s">
        <v>350</v>
      </c>
      <c r="D135" s="81">
        <v>43776</v>
      </c>
      <c r="E135" s="30" t="s">
        <v>351</v>
      </c>
      <c r="F135" s="82" t="s">
        <v>240</v>
      </c>
      <c r="G135" s="83">
        <v>1.27</v>
      </c>
      <c r="H135" s="82" t="s">
        <v>196</v>
      </c>
      <c r="I135" s="82"/>
      <c r="J135" s="82"/>
      <c r="K135" s="4">
        <f>103893.1-40843.34</f>
        <v>63049.760000000009</v>
      </c>
      <c r="L135" s="4"/>
      <c r="N135" s="40"/>
      <c r="O135" s="104"/>
      <c r="P135" s="104"/>
      <c r="Q135" s="105"/>
      <c r="R135" s="105"/>
      <c r="S135" s="105"/>
      <c r="T135" s="106"/>
      <c r="U135" s="40"/>
      <c r="V135" s="40"/>
      <c r="W135" s="107"/>
      <c r="X135" s="108"/>
      <c r="Y135" s="108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</row>
    <row r="136" spans="1:42" s="80" customFormat="1" ht="30" customHeight="1">
      <c r="A136" s="29">
        <f t="shared" si="3"/>
        <v>60</v>
      </c>
      <c r="B136" s="69"/>
      <c r="C136" s="83" t="s">
        <v>365</v>
      </c>
      <c r="D136" s="81">
        <v>43780</v>
      </c>
      <c r="E136" s="30" t="s">
        <v>123</v>
      </c>
      <c r="F136" s="82" t="s">
        <v>33</v>
      </c>
      <c r="G136" s="83">
        <v>1.1000000000000001</v>
      </c>
      <c r="H136" s="82" t="s">
        <v>41</v>
      </c>
      <c r="I136" s="82"/>
      <c r="J136" s="82"/>
      <c r="K136" s="4">
        <v>212400</v>
      </c>
      <c r="L136" s="4"/>
      <c r="N136" s="40"/>
      <c r="O136" s="104"/>
      <c r="P136" s="104"/>
      <c r="Q136" s="105"/>
      <c r="R136" s="105"/>
      <c r="S136" s="105"/>
      <c r="T136" s="106"/>
      <c r="U136" s="40"/>
      <c r="V136" s="40"/>
      <c r="W136" s="107"/>
      <c r="X136" s="108"/>
      <c r="Y136" s="108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</row>
    <row r="137" spans="1:42" s="80" customFormat="1" ht="30" customHeight="1">
      <c r="A137" s="29">
        <f t="shared" si="3"/>
        <v>61</v>
      </c>
      <c r="B137" s="69"/>
      <c r="C137" s="83" t="s">
        <v>364</v>
      </c>
      <c r="D137" s="81">
        <v>43780</v>
      </c>
      <c r="E137" s="30" t="s">
        <v>366</v>
      </c>
      <c r="F137" s="82" t="s">
        <v>33</v>
      </c>
      <c r="G137" s="83">
        <v>1.1000000000000001</v>
      </c>
      <c r="H137" s="82" t="s">
        <v>41</v>
      </c>
      <c r="I137" s="82"/>
      <c r="J137" s="82"/>
      <c r="K137" s="4">
        <v>295646.64</v>
      </c>
      <c r="L137" s="4"/>
      <c r="N137" s="40"/>
      <c r="O137" s="104"/>
      <c r="P137" s="104"/>
      <c r="Q137" s="105"/>
      <c r="R137" s="105"/>
      <c r="S137" s="105"/>
      <c r="T137" s="106"/>
      <c r="U137" s="40"/>
      <c r="V137" s="40"/>
      <c r="W137" s="107"/>
      <c r="X137" s="108"/>
      <c r="Y137" s="108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</row>
    <row r="138" spans="1:42" s="80" customFormat="1" ht="30" customHeight="1">
      <c r="A138" s="29">
        <f t="shared" si="3"/>
        <v>62</v>
      </c>
      <c r="B138" s="69"/>
      <c r="C138" s="83" t="s">
        <v>354</v>
      </c>
      <c r="D138" s="81">
        <v>43789</v>
      </c>
      <c r="E138" s="30" t="s">
        <v>355</v>
      </c>
      <c r="F138" s="82" t="s">
        <v>33</v>
      </c>
      <c r="G138" s="83">
        <v>1.1000000000000001</v>
      </c>
      <c r="H138" s="82" t="s">
        <v>41</v>
      </c>
      <c r="I138" s="82"/>
      <c r="J138" s="82"/>
      <c r="K138" s="4">
        <f>254880-84960-84960</f>
        <v>84960</v>
      </c>
      <c r="L138" s="4"/>
      <c r="N138" s="40"/>
      <c r="O138" s="104"/>
      <c r="P138" s="104"/>
      <c r="Q138" s="105"/>
      <c r="R138" s="105"/>
      <c r="S138" s="105"/>
      <c r="T138" s="106"/>
      <c r="U138" s="40"/>
      <c r="V138" s="40"/>
      <c r="W138" s="107"/>
      <c r="X138" s="108"/>
      <c r="Y138" s="108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s="80" customFormat="1" ht="30" customHeight="1">
      <c r="A139" s="29">
        <f t="shared" si="3"/>
        <v>63</v>
      </c>
      <c r="B139" s="69"/>
      <c r="C139" s="83" t="s">
        <v>359</v>
      </c>
      <c r="D139" s="81">
        <v>43790</v>
      </c>
      <c r="E139" s="30" t="s">
        <v>362</v>
      </c>
      <c r="F139" s="82" t="s">
        <v>33</v>
      </c>
      <c r="G139" s="83">
        <v>1.1000000000000001</v>
      </c>
      <c r="H139" s="82" t="s">
        <v>41</v>
      </c>
      <c r="I139" s="82"/>
      <c r="J139" s="82"/>
      <c r="K139" s="4">
        <f>141600-47200-47200</f>
        <v>47200</v>
      </c>
      <c r="L139" s="4"/>
      <c r="N139" s="40"/>
      <c r="O139" s="104"/>
      <c r="P139" s="104"/>
      <c r="Q139" s="105"/>
      <c r="R139" s="105"/>
      <c r="S139" s="105"/>
      <c r="T139" s="106"/>
      <c r="U139" s="40"/>
      <c r="V139" s="40"/>
      <c r="W139" s="107"/>
      <c r="X139" s="108"/>
      <c r="Y139" s="108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s="80" customFormat="1" ht="30" customHeight="1">
      <c r="A140" s="29">
        <f t="shared" si="3"/>
        <v>64</v>
      </c>
      <c r="B140" s="69"/>
      <c r="C140" s="83" t="s">
        <v>360</v>
      </c>
      <c r="D140" s="81">
        <v>43790</v>
      </c>
      <c r="E140" s="30" t="s">
        <v>363</v>
      </c>
      <c r="F140" s="82" t="s">
        <v>33</v>
      </c>
      <c r="G140" s="83">
        <v>1.1000000000000001</v>
      </c>
      <c r="H140" s="82" t="s">
        <v>41</v>
      </c>
      <c r="I140" s="82"/>
      <c r="J140" s="82"/>
      <c r="K140" s="4">
        <v>177000</v>
      </c>
      <c r="L140" s="4"/>
      <c r="N140" s="40"/>
      <c r="O140" s="104"/>
      <c r="P140" s="104"/>
      <c r="Q140" s="105"/>
      <c r="R140" s="105"/>
      <c r="S140" s="105"/>
      <c r="T140" s="106"/>
      <c r="U140" s="40"/>
      <c r="V140" s="40"/>
      <c r="W140" s="107"/>
      <c r="X140" s="108"/>
      <c r="Y140" s="108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s="80" customFormat="1" ht="30" customHeight="1">
      <c r="A141" s="29">
        <f t="shared" si="3"/>
        <v>65</v>
      </c>
      <c r="B141" s="69"/>
      <c r="C141" s="69" t="s">
        <v>203</v>
      </c>
      <c r="D141" s="81">
        <v>76488</v>
      </c>
      <c r="E141" s="82" t="s">
        <v>204</v>
      </c>
      <c r="F141" s="83" t="s">
        <v>205</v>
      </c>
      <c r="G141" s="83">
        <v>1.27</v>
      </c>
      <c r="H141" s="82" t="s">
        <v>42</v>
      </c>
      <c r="I141" s="82"/>
      <c r="J141" s="82"/>
      <c r="K141" s="4">
        <v>84606</v>
      </c>
      <c r="L141" s="4"/>
      <c r="N141" s="40"/>
      <c r="O141" s="104"/>
      <c r="P141" s="104"/>
      <c r="Q141" s="105"/>
      <c r="R141" s="105"/>
      <c r="S141" s="105"/>
      <c r="T141" s="106"/>
      <c r="U141" s="40"/>
      <c r="V141" s="40"/>
      <c r="W141" s="107"/>
      <c r="X141" s="108"/>
      <c r="Y141" s="108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s="80" customFormat="1" ht="30" customHeight="1">
      <c r="A142" s="29">
        <f t="shared" ref="A142:A155" si="4">1+A141</f>
        <v>66</v>
      </c>
      <c r="B142" s="69"/>
      <c r="C142" s="69" t="s">
        <v>188</v>
      </c>
      <c r="D142" s="81">
        <v>76488</v>
      </c>
      <c r="E142" s="82" t="s">
        <v>204</v>
      </c>
      <c r="F142" s="83" t="s">
        <v>205</v>
      </c>
      <c r="G142" s="83">
        <v>1.27</v>
      </c>
      <c r="H142" s="82" t="s">
        <v>42</v>
      </c>
      <c r="I142" s="82"/>
      <c r="J142" s="82"/>
      <c r="K142" s="4">
        <f>289530-64465.11-89722.82</f>
        <v>135342.07</v>
      </c>
      <c r="L142" s="4"/>
      <c r="N142" s="40"/>
      <c r="O142" s="104"/>
      <c r="P142" s="104"/>
      <c r="Q142" s="105"/>
      <c r="R142" s="105"/>
      <c r="S142" s="105"/>
      <c r="T142" s="106"/>
      <c r="U142" s="40"/>
      <c r="V142" s="40"/>
      <c r="W142" s="107"/>
      <c r="X142" s="108"/>
      <c r="Y142" s="108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s="80" customFormat="1" ht="30" customHeight="1">
      <c r="A143" s="29">
        <f t="shared" si="4"/>
        <v>67</v>
      </c>
      <c r="B143" s="35"/>
      <c r="C143" s="83" t="s">
        <v>281</v>
      </c>
      <c r="D143" s="36" t="s">
        <v>282</v>
      </c>
      <c r="E143" s="82" t="s">
        <v>113</v>
      </c>
      <c r="F143" s="82" t="s">
        <v>114</v>
      </c>
      <c r="G143" s="82">
        <v>1.1000000000000001</v>
      </c>
      <c r="H143" s="82" t="s">
        <v>43</v>
      </c>
      <c r="I143" s="82"/>
      <c r="J143" s="82"/>
      <c r="K143" s="37">
        <f>1204551.2-1136819.2</f>
        <v>67732</v>
      </c>
      <c r="L143" s="4"/>
      <c r="N143" s="40"/>
      <c r="O143" s="104"/>
      <c r="P143" s="105"/>
      <c r="Q143" s="104"/>
      <c r="R143" s="105"/>
      <c r="S143" s="105"/>
      <c r="T143" s="106"/>
      <c r="U143" s="40"/>
      <c r="V143" s="40"/>
      <c r="W143" s="107"/>
      <c r="X143" s="108"/>
      <c r="Y143" s="108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s="80" customFormat="1" ht="30" customHeight="1">
      <c r="A144" s="29">
        <f t="shared" si="4"/>
        <v>68</v>
      </c>
      <c r="B144" s="69"/>
      <c r="C144" s="83" t="s">
        <v>97</v>
      </c>
      <c r="D144" s="81" t="s">
        <v>239</v>
      </c>
      <c r="E144" s="82" t="s">
        <v>65</v>
      </c>
      <c r="F144" s="82" t="s">
        <v>98</v>
      </c>
      <c r="G144" s="82">
        <v>1.27</v>
      </c>
      <c r="H144" s="82" t="s">
        <v>224</v>
      </c>
      <c r="I144" s="82"/>
      <c r="J144" s="82"/>
      <c r="K144" s="4">
        <v>67956.2</v>
      </c>
      <c r="L144" s="5">
        <v>22653.64</v>
      </c>
      <c r="N144" s="40"/>
      <c r="O144" s="104"/>
      <c r="P144" s="105"/>
      <c r="Q144" s="105"/>
      <c r="R144" s="105"/>
      <c r="S144" s="105"/>
      <c r="T144" s="106"/>
      <c r="U144" s="40"/>
      <c r="V144" s="40"/>
      <c r="W144" s="107"/>
      <c r="X144" s="108"/>
      <c r="Y144" s="108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717" s="80" customFormat="1" ht="30" customHeight="1">
      <c r="A145" s="29">
        <f t="shared" si="4"/>
        <v>69</v>
      </c>
      <c r="B145" s="69"/>
      <c r="C145" s="69" t="s">
        <v>200</v>
      </c>
      <c r="D145" s="81" t="s">
        <v>201</v>
      </c>
      <c r="E145" s="82" t="s">
        <v>202</v>
      </c>
      <c r="F145" s="83" t="s">
        <v>50</v>
      </c>
      <c r="G145" s="83"/>
      <c r="H145" s="82" t="s">
        <v>46</v>
      </c>
      <c r="I145" s="82"/>
      <c r="J145" s="82"/>
      <c r="K145" s="4">
        <v>600000</v>
      </c>
      <c r="L145" s="4"/>
      <c r="N145" s="40"/>
      <c r="O145" s="104"/>
      <c r="P145" s="104"/>
      <c r="Q145" s="105"/>
      <c r="R145" s="105"/>
      <c r="S145" s="105"/>
      <c r="T145" s="106"/>
      <c r="U145" s="40"/>
      <c r="V145" s="40"/>
      <c r="W145" s="107"/>
      <c r="X145" s="108"/>
      <c r="Y145" s="108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717" s="80" customFormat="1" ht="30" customHeight="1">
      <c r="A146" s="29">
        <f t="shared" si="4"/>
        <v>70</v>
      </c>
      <c r="B146" s="69"/>
      <c r="C146" s="69" t="s">
        <v>232</v>
      </c>
      <c r="D146" s="81" t="s">
        <v>233</v>
      </c>
      <c r="E146" s="82" t="s">
        <v>106</v>
      </c>
      <c r="F146" s="82" t="s">
        <v>234</v>
      </c>
      <c r="G146" s="83">
        <v>1.27</v>
      </c>
      <c r="H146" s="82" t="s">
        <v>224</v>
      </c>
      <c r="I146" s="82"/>
      <c r="J146" s="82"/>
      <c r="K146" s="4">
        <f>42480-40356</f>
        <v>2124</v>
      </c>
      <c r="L146" s="4"/>
      <c r="N146" s="40"/>
      <c r="O146" s="104"/>
      <c r="P146" s="104"/>
      <c r="Q146" s="105"/>
      <c r="R146" s="105"/>
      <c r="S146" s="105"/>
      <c r="T146" s="106"/>
      <c r="U146" s="40"/>
      <c r="V146" s="40"/>
      <c r="W146" s="107"/>
      <c r="X146" s="108"/>
      <c r="Y146" s="108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717" s="80" customFormat="1" ht="30" customHeight="1">
      <c r="A147" s="29">
        <f t="shared" si="4"/>
        <v>71</v>
      </c>
      <c r="B147" s="69"/>
      <c r="C147" s="83" t="s">
        <v>104</v>
      </c>
      <c r="D147" s="81" t="s">
        <v>105</v>
      </c>
      <c r="E147" s="82" t="s">
        <v>106</v>
      </c>
      <c r="F147" s="82" t="s">
        <v>86</v>
      </c>
      <c r="G147" s="82">
        <v>1.27</v>
      </c>
      <c r="H147" s="82" t="s">
        <v>38</v>
      </c>
      <c r="I147" s="82"/>
      <c r="J147" s="82"/>
      <c r="K147" s="4">
        <f>62691.04-10915-17464</f>
        <v>34312.04</v>
      </c>
      <c r="L147" s="4"/>
      <c r="N147" s="40"/>
      <c r="O147" s="104"/>
      <c r="P147" s="104"/>
      <c r="Q147" s="105"/>
      <c r="R147" s="105"/>
      <c r="S147" s="105"/>
      <c r="T147" s="106"/>
      <c r="U147" s="40"/>
      <c r="V147" s="40"/>
      <c r="W147" s="107"/>
      <c r="X147" s="108"/>
      <c r="Y147" s="108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</row>
    <row r="148" spans="1:717" s="80" customFormat="1" ht="30" customHeight="1">
      <c r="A148" s="29">
        <f t="shared" si="4"/>
        <v>72</v>
      </c>
      <c r="B148" s="69"/>
      <c r="C148" s="83" t="s">
        <v>172</v>
      </c>
      <c r="D148" s="81">
        <v>43549</v>
      </c>
      <c r="E148" s="82" t="s">
        <v>173</v>
      </c>
      <c r="F148" s="82" t="s">
        <v>34</v>
      </c>
      <c r="G148" s="82">
        <v>1.1000000000000001</v>
      </c>
      <c r="H148" s="129" t="s">
        <v>159</v>
      </c>
      <c r="I148" s="129"/>
      <c r="J148" s="129"/>
      <c r="K148" s="4">
        <v>54516</v>
      </c>
      <c r="L148" s="37"/>
      <c r="N148" s="40"/>
      <c r="O148" s="109"/>
      <c r="P148" s="109"/>
      <c r="Q148" s="109"/>
      <c r="R148" s="109"/>
      <c r="S148" s="109"/>
      <c r="T148" s="106"/>
      <c r="U148" s="40"/>
      <c r="V148" s="40"/>
      <c r="W148" s="107"/>
      <c r="X148" s="108"/>
      <c r="Y148" s="108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</row>
    <row r="149" spans="1:717" s="80" customFormat="1" ht="30" customHeight="1">
      <c r="A149" s="29">
        <f t="shared" si="4"/>
        <v>73</v>
      </c>
      <c r="B149" s="69"/>
      <c r="C149" s="83" t="s">
        <v>392</v>
      </c>
      <c r="D149" s="81">
        <v>43592</v>
      </c>
      <c r="E149" s="82" t="s">
        <v>393</v>
      </c>
      <c r="F149" s="82" t="s">
        <v>34</v>
      </c>
      <c r="G149" s="82">
        <v>1.1000000000000001</v>
      </c>
      <c r="H149" s="129" t="s">
        <v>159</v>
      </c>
      <c r="I149" s="129"/>
      <c r="J149" s="129"/>
      <c r="K149" s="4">
        <f>529724.96-94650-24650</f>
        <v>410424.95999999996</v>
      </c>
      <c r="L149" s="37"/>
      <c r="N149" s="40"/>
      <c r="O149" s="109"/>
      <c r="P149" s="109"/>
      <c r="Q149" s="109"/>
      <c r="R149" s="109"/>
      <c r="S149" s="109"/>
      <c r="T149" s="106"/>
      <c r="U149" s="40"/>
      <c r="V149" s="40"/>
      <c r="W149" s="107"/>
      <c r="X149" s="108"/>
      <c r="Y149" s="108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</row>
    <row r="150" spans="1:717" s="80" customFormat="1" ht="30" customHeight="1">
      <c r="A150" s="29">
        <f t="shared" si="4"/>
        <v>74</v>
      </c>
      <c r="B150" s="69"/>
      <c r="C150" s="83" t="s">
        <v>411</v>
      </c>
      <c r="D150" s="81">
        <v>43839</v>
      </c>
      <c r="E150" s="82" t="s">
        <v>113</v>
      </c>
      <c r="F150" s="82" t="s">
        <v>34</v>
      </c>
      <c r="G150" s="82">
        <v>1.27</v>
      </c>
      <c r="H150" s="129" t="s">
        <v>159</v>
      </c>
      <c r="I150" s="129"/>
      <c r="J150" s="129"/>
      <c r="K150" s="4">
        <v>128640</v>
      </c>
      <c r="L150" s="37">
        <v>128640</v>
      </c>
      <c r="N150" s="40"/>
      <c r="O150" s="109"/>
      <c r="P150" s="109"/>
      <c r="Q150" s="109"/>
      <c r="R150" s="109"/>
      <c r="S150" s="109"/>
      <c r="T150" s="106"/>
      <c r="U150" s="40"/>
      <c r="V150" s="40"/>
      <c r="W150" s="107"/>
      <c r="X150" s="108"/>
      <c r="Y150" s="108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</row>
    <row r="151" spans="1:717" s="80" customFormat="1" ht="30" customHeight="1">
      <c r="A151" s="29">
        <f t="shared" si="4"/>
        <v>75</v>
      </c>
      <c r="B151" s="69"/>
      <c r="C151" s="83" t="s">
        <v>412</v>
      </c>
      <c r="D151" s="81">
        <v>43837</v>
      </c>
      <c r="E151" s="82" t="s">
        <v>414</v>
      </c>
      <c r="F151" s="82" t="s">
        <v>413</v>
      </c>
      <c r="G151" s="82">
        <v>1.27</v>
      </c>
      <c r="H151" s="129" t="s">
        <v>339</v>
      </c>
      <c r="I151" s="129"/>
      <c r="J151" s="129"/>
      <c r="K151" s="4">
        <v>247800</v>
      </c>
      <c r="L151" s="37">
        <v>247800</v>
      </c>
      <c r="N151" s="40"/>
      <c r="O151" s="109"/>
      <c r="P151" s="109"/>
      <c r="Q151" s="109"/>
      <c r="R151" s="109"/>
      <c r="S151" s="109"/>
      <c r="T151" s="106"/>
      <c r="U151" s="40"/>
      <c r="V151" s="40"/>
      <c r="W151" s="107"/>
      <c r="X151" s="108"/>
      <c r="Y151" s="108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</row>
    <row r="152" spans="1:717" s="80" customFormat="1" ht="30" customHeight="1">
      <c r="A152" s="29">
        <f t="shared" si="4"/>
        <v>76</v>
      </c>
      <c r="B152" s="69"/>
      <c r="C152" s="83" t="s">
        <v>415</v>
      </c>
      <c r="D152" s="81">
        <v>43837</v>
      </c>
      <c r="E152" s="82" t="s">
        <v>416</v>
      </c>
      <c r="F152" s="82" t="s">
        <v>413</v>
      </c>
      <c r="G152" s="82">
        <v>1.27</v>
      </c>
      <c r="H152" s="129" t="s">
        <v>339</v>
      </c>
      <c r="I152" s="129"/>
      <c r="J152" s="129"/>
      <c r="K152" s="4">
        <v>123900</v>
      </c>
      <c r="L152" s="37">
        <v>123900</v>
      </c>
      <c r="N152" s="40"/>
      <c r="O152" s="109"/>
      <c r="P152" s="109"/>
      <c r="Q152" s="109"/>
      <c r="R152" s="109"/>
      <c r="S152" s="109"/>
      <c r="T152" s="106"/>
      <c r="U152" s="40"/>
      <c r="V152" s="40"/>
      <c r="W152" s="107"/>
      <c r="X152" s="108"/>
      <c r="Y152" s="108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</row>
    <row r="153" spans="1:717" s="80" customFormat="1" ht="30" customHeight="1">
      <c r="A153" s="29">
        <f t="shared" si="4"/>
        <v>77</v>
      </c>
      <c r="B153" s="69"/>
      <c r="C153" s="83" t="s">
        <v>434</v>
      </c>
      <c r="D153" s="81">
        <v>43845</v>
      </c>
      <c r="E153" s="82" t="s">
        <v>435</v>
      </c>
      <c r="F153" s="82" t="s">
        <v>96</v>
      </c>
      <c r="G153" s="82">
        <v>1.1000000000000001</v>
      </c>
      <c r="H153" s="129" t="s">
        <v>439</v>
      </c>
      <c r="I153" s="129"/>
      <c r="J153" s="129"/>
      <c r="K153" s="4">
        <v>299999.65999999997</v>
      </c>
      <c r="L153" s="37"/>
      <c r="N153" s="40"/>
      <c r="O153" s="109"/>
      <c r="P153" s="109"/>
      <c r="Q153" s="109"/>
      <c r="R153" s="109"/>
      <c r="S153" s="109"/>
      <c r="T153" s="106"/>
      <c r="U153" s="40"/>
      <c r="V153" s="40"/>
      <c r="W153" s="107"/>
      <c r="X153" s="108"/>
      <c r="Y153" s="108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</row>
    <row r="154" spans="1:717" s="80" customFormat="1" ht="30" customHeight="1">
      <c r="A154" s="29">
        <f t="shared" si="4"/>
        <v>78</v>
      </c>
      <c r="B154" s="69"/>
      <c r="C154" s="83" t="s">
        <v>436</v>
      </c>
      <c r="D154" s="81">
        <v>43845</v>
      </c>
      <c r="E154" s="82" t="s">
        <v>129</v>
      </c>
      <c r="F154" s="82" t="s">
        <v>96</v>
      </c>
      <c r="G154" s="82">
        <v>1.1000000000000001</v>
      </c>
      <c r="H154" s="129" t="s">
        <v>41</v>
      </c>
      <c r="I154" s="129"/>
      <c r="J154" s="129"/>
      <c r="K154" s="4">
        <v>300000.25</v>
      </c>
      <c r="L154" s="37"/>
      <c r="N154" s="40"/>
      <c r="O154" s="109"/>
      <c r="P154" s="109"/>
      <c r="Q154" s="109"/>
      <c r="R154" s="109"/>
      <c r="S154" s="109"/>
      <c r="T154" s="106"/>
      <c r="U154" s="40"/>
      <c r="V154" s="40"/>
      <c r="W154" s="107"/>
      <c r="X154" s="108"/>
      <c r="Y154" s="108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</row>
    <row r="155" spans="1:717" s="80" customFormat="1" ht="30" customHeight="1">
      <c r="A155" s="29">
        <f t="shared" si="4"/>
        <v>79</v>
      </c>
      <c r="B155" s="69"/>
      <c r="C155" s="83" t="s">
        <v>437</v>
      </c>
      <c r="D155" s="81">
        <v>43845</v>
      </c>
      <c r="E155" s="82" t="s">
        <v>438</v>
      </c>
      <c r="F155" s="82" t="s">
        <v>96</v>
      </c>
      <c r="G155" s="82">
        <v>1.1000000000000001</v>
      </c>
      <c r="H155" s="129" t="s">
        <v>41</v>
      </c>
      <c r="I155" s="129"/>
      <c r="J155" s="129"/>
      <c r="K155" s="4">
        <f>472000-118000</f>
        <v>354000</v>
      </c>
      <c r="L155" s="37"/>
      <c r="N155" s="40"/>
      <c r="O155" s="109"/>
      <c r="P155" s="109"/>
      <c r="Q155" s="109"/>
      <c r="R155" s="109"/>
      <c r="S155" s="109"/>
      <c r="T155" s="106"/>
      <c r="U155" s="40"/>
      <c r="V155" s="40"/>
      <c r="W155" s="107"/>
      <c r="X155" s="108"/>
      <c r="Y155" s="108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</row>
    <row r="156" spans="1:717" s="80" customFormat="1" ht="30" customHeight="1">
      <c r="A156" s="29"/>
      <c r="B156" s="123"/>
      <c r="C156" s="124"/>
      <c r="D156" s="125"/>
      <c r="E156" s="126"/>
      <c r="F156" s="126"/>
      <c r="G156" s="126"/>
      <c r="H156" s="133"/>
      <c r="I156" s="134"/>
      <c r="J156" s="135"/>
      <c r="K156" s="119"/>
      <c r="L156" s="127"/>
      <c r="N156" s="40"/>
      <c r="O156" s="109"/>
      <c r="P156" s="109"/>
      <c r="Q156" s="109"/>
      <c r="R156" s="109"/>
      <c r="S156" s="109"/>
      <c r="T156" s="106"/>
      <c r="U156" s="40"/>
      <c r="V156" s="40"/>
      <c r="W156" s="107"/>
      <c r="X156" s="108"/>
      <c r="Y156" s="108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</row>
    <row r="157" spans="1:717" s="47" customFormat="1" ht="28.5" customHeight="1">
      <c r="A157" s="418" t="s">
        <v>3</v>
      </c>
      <c r="B157" s="419"/>
      <c r="C157" s="419"/>
      <c r="D157" s="419"/>
      <c r="E157" s="419"/>
      <c r="F157" s="419"/>
      <c r="G157" s="419"/>
      <c r="H157" s="419"/>
      <c r="I157" s="420"/>
      <c r="J157" s="121"/>
      <c r="K157" s="45">
        <f>SUM(K77:K155)</f>
        <v>23057365.860000003</v>
      </c>
      <c r="L157" s="45">
        <f>SUM(L77:L155)</f>
        <v>2210875.62</v>
      </c>
      <c r="N157" s="48"/>
      <c r="O157" s="95"/>
      <c r="P157" s="95"/>
      <c r="Q157" s="95"/>
      <c r="R157" s="95"/>
      <c r="S157" s="95"/>
      <c r="T157" s="95"/>
      <c r="U157" s="95"/>
      <c r="V157" s="48"/>
      <c r="W157" s="107"/>
      <c r="X157" s="108"/>
      <c r="Y157" s="10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6"/>
      <c r="KI157" s="46"/>
      <c r="KJ157" s="46"/>
      <c r="KK157" s="46"/>
      <c r="KL157" s="46"/>
      <c r="KM157" s="46"/>
      <c r="KN157" s="46"/>
      <c r="KO157" s="46"/>
      <c r="KP157" s="46"/>
      <c r="KQ157" s="46"/>
      <c r="KR157" s="46"/>
      <c r="KS157" s="46"/>
      <c r="KT157" s="46"/>
      <c r="KU157" s="46"/>
      <c r="KV157" s="46"/>
      <c r="KW157" s="46"/>
      <c r="KX157" s="46"/>
      <c r="KY157" s="46"/>
      <c r="KZ157" s="46"/>
      <c r="LA157" s="46"/>
      <c r="LB157" s="46"/>
      <c r="LC157" s="46"/>
      <c r="LD157" s="46"/>
      <c r="LE157" s="46"/>
      <c r="LF157" s="46"/>
      <c r="LG157" s="46"/>
      <c r="LH157" s="46"/>
      <c r="LI157" s="46"/>
      <c r="LJ157" s="46"/>
      <c r="LK157" s="46"/>
      <c r="LL157" s="46"/>
      <c r="LM157" s="46"/>
      <c r="LN157" s="46"/>
      <c r="LO157" s="46"/>
      <c r="LP157" s="46"/>
      <c r="LQ157" s="46"/>
      <c r="LR157" s="46"/>
      <c r="LS157" s="46"/>
      <c r="LT157" s="46"/>
      <c r="LU157" s="46"/>
      <c r="LV157" s="46"/>
      <c r="LW157" s="46"/>
      <c r="LX157" s="46"/>
      <c r="LY157" s="46"/>
      <c r="LZ157" s="46"/>
      <c r="MA157" s="46"/>
      <c r="MB157" s="46"/>
      <c r="MC157" s="46"/>
      <c r="MD157" s="46"/>
      <c r="ME157" s="46"/>
      <c r="MF157" s="46"/>
      <c r="MG157" s="46"/>
      <c r="MH157" s="46"/>
      <c r="MI157" s="46"/>
      <c r="MJ157" s="46"/>
      <c r="MK157" s="46"/>
      <c r="ML157" s="46"/>
      <c r="MM157" s="46"/>
      <c r="MN157" s="46"/>
      <c r="MO157" s="46"/>
      <c r="MP157" s="46"/>
      <c r="MQ157" s="46"/>
      <c r="MR157" s="46"/>
      <c r="MS157" s="46"/>
      <c r="MT157" s="46"/>
      <c r="MU157" s="46"/>
      <c r="MV157" s="46"/>
      <c r="MW157" s="46"/>
      <c r="MX157" s="46"/>
      <c r="MY157" s="46"/>
      <c r="MZ157" s="46"/>
      <c r="NA157" s="46"/>
      <c r="NB157" s="46"/>
      <c r="NC157" s="46"/>
      <c r="ND157" s="46"/>
      <c r="NE157" s="46"/>
      <c r="NF157" s="46"/>
      <c r="NG157" s="46"/>
      <c r="NH157" s="46"/>
      <c r="NI157" s="46"/>
      <c r="NJ157" s="46"/>
      <c r="NK157" s="46"/>
      <c r="NL157" s="46"/>
      <c r="NM157" s="46"/>
      <c r="NN157" s="46"/>
      <c r="NO157" s="46"/>
      <c r="NP157" s="46"/>
      <c r="NQ157" s="46"/>
      <c r="NR157" s="46"/>
      <c r="NS157" s="46"/>
      <c r="NT157" s="46"/>
      <c r="NU157" s="46"/>
      <c r="NV157" s="46"/>
      <c r="NW157" s="46"/>
      <c r="NX157" s="46"/>
      <c r="NY157" s="46"/>
      <c r="NZ157" s="46"/>
      <c r="OA157" s="46"/>
      <c r="OB157" s="46"/>
      <c r="OC157" s="46"/>
      <c r="OD157" s="46"/>
      <c r="OE157" s="46"/>
      <c r="OF157" s="46"/>
      <c r="OG157" s="46"/>
      <c r="OH157" s="46"/>
      <c r="OI157" s="46"/>
      <c r="OJ157" s="46"/>
      <c r="OK157" s="46"/>
      <c r="OL157" s="46"/>
      <c r="OM157" s="46"/>
      <c r="ON157" s="46"/>
      <c r="OO157" s="46"/>
      <c r="OP157" s="46"/>
      <c r="OQ157" s="46"/>
      <c r="OR157" s="46"/>
      <c r="OS157" s="46"/>
      <c r="OT157" s="46"/>
      <c r="OU157" s="46"/>
      <c r="OV157" s="46"/>
      <c r="OW157" s="46"/>
      <c r="OX157" s="46"/>
      <c r="OY157" s="46"/>
      <c r="OZ157" s="46"/>
      <c r="PA157" s="46"/>
      <c r="PB157" s="46"/>
      <c r="PC157" s="46"/>
      <c r="PD157" s="46"/>
      <c r="PE157" s="46"/>
      <c r="PF157" s="46"/>
      <c r="PG157" s="46"/>
      <c r="PH157" s="46"/>
      <c r="PI157" s="46"/>
      <c r="PJ157" s="46"/>
      <c r="PK157" s="46"/>
      <c r="PL157" s="46"/>
      <c r="PM157" s="46"/>
      <c r="PN157" s="46"/>
      <c r="PO157" s="46"/>
      <c r="PP157" s="46"/>
      <c r="PQ157" s="46"/>
      <c r="PR157" s="46"/>
      <c r="PS157" s="46"/>
      <c r="PT157" s="46"/>
      <c r="PU157" s="46"/>
      <c r="PV157" s="46"/>
      <c r="PW157" s="46"/>
      <c r="PX157" s="46"/>
      <c r="PY157" s="46"/>
      <c r="PZ157" s="46"/>
      <c r="QA157" s="46"/>
      <c r="QB157" s="46"/>
      <c r="QC157" s="46"/>
      <c r="QD157" s="46"/>
      <c r="QE157" s="46"/>
      <c r="QF157" s="46"/>
      <c r="QG157" s="46"/>
      <c r="QH157" s="46"/>
      <c r="QI157" s="46"/>
      <c r="QJ157" s="46"/>
      <c r="QK157" s="46"/>
      <c r="QL157" s="46"/>
      <c r="QM157" s="46"/>
      <c r="QN157" s="46"/>
      <c r="QO157" s="46"/>
      <c r="QP157" s="46"/>
      <c r="QQ157" s="46"/>
      <c r="QR157" s="46"/>
      <c r="QS157" s="46"/>
      <c r="QT157" s="46"/>
      <c r="QU157" s="46"/>
      <c r="QV157" s="46"/>
      <c r="QW157" s="46"/>
      <c r="QX157" s="46"/>
      <c r="QY157" s="46"/>
      <c r="QZ157" s="46"/>
      <c r="RA157" s="46"/>
      <c r="RB157" s="46"/>
      <c r="RC157" s="46"/>
      <c r="RD157" s="46"/>
      <c r="RE157" s="46"/>
      <c r="RF157" s="46"/>
      <c r="RG157" s="46"/>
      <c r="RH157" s="46"/>
      <c r="RI157" s="46"/>
      <c r="RJ157" s="46"/>
      <c r="RK157" s="46"/>
      <c r="RL157" s="46"/>
      <c r="RM157" s="46"/>
      <c r="RN157" s="46"/>
      <c r="RO157" s="46"/>
      <c r="RP157" s="46"/>
      <c r="RQ157" s="46"/>
      <c r="RR157" s="46"/>
      <c r="RS157" s="46"/>
      <c r="RT157" s="46"/>
      <c r="RU157" s="46"/>
      <c r="RV157" s="46"/>
      <c r="RW157" s="46"/>
      <c r="RX157" s="46"/>
      <c r="RY157" s="46"/>
      <c r="RZ157" s="46"/>
      <c r="SA157" s="46"/>
      <c r="SB157" s="46"/>
      <c r="SC157" s="46"/>
      <c r="SD157" s="46"/>
      <c r="SE157" s="46"/>
      <c r="SF157" s="46"/>
      <c r="SG157" s="46"/>
      <c r="SH157" s="46"/>
      <c r="SI157" s="46"/>
      <c r="SJ157" s="46"/>
      <c r="SK157" s="46"/>
      <c r="SL157" s="46"/>
      <c r="SM157" s="46"/>
      <c r="SN157" s="46"/>
      <c r="SO157" s="46"/>
      <c r="SP157" s="46"/>
      <c r="SQ157" s="46"/>
      <c r="SR157" s="46"/>
      <c r="SS157" s="46"/>
      <c r="ST157" s="46"/>
      <c r="SU157" s="46"/>
      <c r="SV157" s="46"/>
      <c r="SW157" s="46"/>
      <c r="SX157" s="46"/>
      <c r="SY157" s="46"/>
      <c r="SZ157" s="46"/>
      <c r="TA157" s="46"/>
      <c r="TB157" s="46"/>
      <c r="TC157" s="46"/>
      <c r="TD157" s="46"/>
      <c r="TE157" s="46"/>
      <c r="TF157" s="46"/>
      <c r="TG157" s="46"/>
      <c r="TH157" s="46"/>
      <c r="TI157" s="46"/>
      <c r="TJ157" s="46"/>
      <c r="TK157" s="46"/>
      <c r="TL157" s="46"/>
      <c r="TM157" s="46"/>
      <c r="TN157" s="46"/>
      <c r="TO157" s="46"/>
      <c r="TP157" s="46"/>
      <c r="TQ157" s="46"/>
      <c r="TR157" s="46"/>
      <c r="TS157" s="46"/>
      <c r="TT157" s="46"/>
      <c r="TU157" s="46"/>
      <c r="TV157" s="46"/>
      <c r="TW157" s="46"/>
      <c r="TX157" s="46"/>
      <c r="TY157" s="46"/>
      <c r="TZ157" s="46"/>
      <c r="UA157" s="46"/>
      <c r="UB157" s="46"/>
      <c r="UC157" s="46"/>
      <c r="UD157" s="46"/>
      <c r="UE157" s="46"/>
      <c r="UF157" s="46"/>
      <c r="UG157" s="46"/>
      <c r="UH157" s="46"/>
      <c r="UI157" s="46"/>
      <c r="UJ157" s="46"/>
      <c r="UK157" s="46"/>
      <c r="UL157" s="46"/>
      <c r="UM157" s="46"/>
      <c r="UN157" s="46"/>
      <c r="UO157" s="46"/>
      <c r="UP157" s="46"/>
      <c r="UQ157" s="46"/>
      <c r="UR157" s="46"/>
      <c r="US157" s="46"/>
      <c r="UT157" s="46"/>
      <c r="UU157" s="46"/>
      <c r="UV157" s="46"/>
      <c r="UW157" s="46"/>
      <c r="UX157" s="46"/>
      <c r="UY157" s="46"/>
      <c r="UZ157" s="46"/>
      <c r="VA157" s="46"/>
    </row>
    <row r="158" spans="1:717" s="47" customFormat="1" ht="15.75">
      <c r="A158" s="48"/>
      <c r="B158" s="48"/>
      <c r="C158" s="48"/>
      <c r="D158" s="49"/>
      <c r="E158" s="48"/>
      <c r="F158" s="85"/>
      <c r="G158" s="48"/>
      <c r="H158" s="48"/>
      <c r="I158" s="48"/>
      <c r="J158" s="48"/>
      <c r="K158" s="95"/>
      <c r="L158" s="50"/>
      <c r="M158" s="50"/>
      <c r="N158" s="48"/>
      <c r="O158" s="48"/>
      <c r="P158" s="48"/>
      <c r="Q158" s="48"/>
      <c r="R158" s="48"/>
      <c r="S158" s="48"/>
      <c r="T158" s="51"/>
      <c r="U158" s="52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G158" s="46"/>
      <c r="LH158" s="46"/>
      <c r="LI158" s="46"/>
      <c r="LJ158" s="46"/>
      <c r="LK158" s="46"/>
      <c r="LL158" s="46"/>
      <c r="LM158" s="46"/>
      <c r="LN158" s="46"/>
      <c r="LO158" s="46"/>
      <c r="LP158" s="46"/>
      <c r="LQ158" s="46"/>
      <c r="LR158" s="46"/>
      <c r="LS158" s="46"/>
      <c r="LT158" s="46"/>
      <c r="LU158" s="46"/>
      <c r="LV158" s="46"/>
      <c r="LW158" s="46"/>
      <c r="LX158" s="46"/>
      <c r="LY158" s="46"/>
      <c r="LZ158" s="46"/>
      <c r="MA158" s="46"/>
      <c r="MB158" s="46"/>
      <c r="MC158" s="46"/>
      <c r="MD158" s="46"/>
      <c r="ME158" s="46"/>
      <c r="MF158" s="46"/>
      <c r="MG158" s="46"/>
      <c r="MH158" s="46"/>
      <c r="MI158" s="46"/>
      <c r="MJ158" s="46"/>
      <c r="MK158" s="46"/>
      <c r="ML158" s="46"/>
      <c r="MM158" s="46"/>
      <c r="MN158" s="46"/>
      <c r="MO158" s="46"/>
      <c r="MP158" s="46"/>
      <c r="MQ158" s="46"/>
      <c r="MR158" s="46"/>
      <c r="MS158" s="46"/>
      <c r="MT158" s="46"/>
      <c r="MU158" s="46"/>
      <c r="MV158" s="46"/>
      <c r="MW158" s="46"/>
      <c r="MX158" s="46"/>
      <c r="MY158" s="46"/>
      <c r="MZ158" s="46"/>
      <c r="NA158" s="46"/>
      <c r="NB158" s="46"/>
      <c r="NC158" s="46"/>
      <c r="ND158" s="46"/>
      <c r="NE158" s="46"/>
      <c r="NF158" s="46"/>
      <c r="NG158" s="46"/>
      <c r="NH158" s="46"/>
      <c r="NI158" s="46"/>
      <c r="NJ158" s="46"/>
      <c r="NK158" s="46"/>
      <c r="NL158" s="46"/>
      <c r="NM158" s="46"/>
      <c r="NN158" s="46"/>
      <c r="NO158" s="46"/>
      <c r="NP158" s="46"/>
      <c r="NQ158" s="46"/>
      <c r="NR158" s="46"/>
      <c r="NS158" s="46"/>
      <c r="NT158" s="46"/>
      <c r="NU158" s="46"/>
      <c r="NV158" s="46"/>
      <c r="NW158" s="46"/>
      <c r="NX158" s="46"/>
      <c r="NY158" s="46"/>
      <c r="NZ158" s="46"/>
      <c r="OA158" s="46"/>
      <c r="OB158" s="46"/>
      <c r="OC158" s="46"/>
      <c r="OD158" s="46"/>
      <c r="OE158" s="46"/>
      <c r="OF158" s="46"/>
      <c r="OG158" s="46"/>
      <c r="OH158" s="46"/>
      <c r="OI158" s="46"/>
      <c r="OJ158" s="46"/>
      <c r="OK158" s="46"/>
      <c r="OL158" s="46"/>
      <c r="OM158" s="46"/>
      <c r="ON158" s="46"/>
      <c r="OO158" s="46"/>
      <c r="OP158" s="46"/>
      <c r="OQ158" s="46"/>
      <c r="OR158" s="46"/>
      <c r="OS158" s="46"/>
      <c r="OT158" s="46"/>
      <c r="OU158" s="46"/>
      <c r="OV158" s="46"/>
      <c r="OW158" s="46"/>
      <c r="OX158" s="46"/>
      <c r="OY158" s="46"/>
      <c r="OZ158" s="46"/>
      <c r="PA158" s="46"/>
      <c r="PB158" s="46"/>
      <c r="PC158" s="46"/>
      <c r="PD158" s="46"/>
      <c r="PE158" s="46"/>
      <c r="PF158" s="46"/>
      <c r="PG158" s="46"/>
      <c r="PH158" s="46"/>
      <c r="PI158" s="46"/>
      <c r="PJ158" s="46"/>
      <c r="PK158" s="46"/>
      <c r="PL158" s="46"/>
      <c r="PM158" s="46"/>
      <c r="PN158" s="46"/>
      <c r="PO158" s="46"/>
      <c r="PP158" s="46"/>
      <c r="PQ158" s="46"/>
      <c r="PR158" s="46"/>
      <c r="PS158" s="46"/>
      <c r="PT158" s="46"/>
      <c r="PU158" s="46"/>
      <c r="PV158" s="46"/>
      <c r="PW158" s="46"/>
      <c r="PX158" s="46"/>
      <c r="PY158" s="46"/>
      <c r="PZ158" s="46"/>
      <c r="QA158" s="46"/>
      <c r="QB158" s="46"/>
      <c r="QC158" s="46"/>
      <c r="QD158" s="46"/>
      <c r="QE158" s="46"/>
      <c r="QF158" s="46"/>
      <c r="QG158" s="46"/>
      <c r="QH158" s="46"/>
      <c r="QI158" s="46"/>
      <c r="QJ158" s="46"/>
      <c r="QK158" s="46"/>
      <c r="QL158" s="46"/>
      <c r="QM158" s="46"/>
      <c r="QN158" s="46"/>
      <c r="QO158" s="46"/>
      <c r="QP158" s="46"/>
      <c r="QQ158" s="46"/>
      <c r="QR158" s="46"/>
      <c r="QS158" s="46"/>
      <c r="QT158" s="46"/>
      <c r="QU158" s="46"/>
      <c r="QV158" s="46"/>
      <c r="QW158" s="46"/>
      <c r="QX158" s="46"/>
      <c r="QY158" s="46"/>
      <c r="QZ158" s="46"/>
      <c r="RA158" s="46"/>
      <c r="RB158" s="46"/>
      <c r="RC158" s="46"/>
      <c r="RD158" s="46"/>
      <c r="RE158" s="46"/>
      <c r="RF158" s="46"/>
      <c r="RG158" s="46"/>
      <c r="RH158" s="46"/>
      <c r="RI158" s="46"/>
      <c r="RJ158" s="46"/>
      <c r="RK158" s="46"/>
      <c r="RL158" s="46"/>
      <c r="RM158" s="46"/>
      <c r="RN158" s="46"/>
      <c r="RO158" s="46"/>
      <c r="RP158" s="46"/>
      <c r="RQ158" s="46"/>
      <c r="RR158" s="46"/>
      <c r="RS158" s="46"/>
      <c r="RT158" s="46"/>
      <c r="RU158" s="46"/>
      <c r="RV158" s="46"/>
      <c r="RW158" s="46"/>
      <c r="RX158" s="46"/>
      <c r="RY158" s="46"/>
      <c r="RZ158" s="46"/>
      <c r="SA158" s="46"/>
      <c r="SB158" s="46"/>
      <c r="SC158" s="46"/>
      <c r="SD158" s="46"/>
      <c r="SE158" s="46"/>
      <c r="SF158" s="46"/>
      <c r="SG158" s="46"/>
      <c r="SH158" s="46"/>
      <c r="SI158" s="46"/>
      <c r="SJ158" s="46"/>
      <c r="SK158" s="46"/>
      <c r="SL158" s="46"/>
      <c r="SM158" s="46"/>
      <c r="SN158" s="46"/>
      <c r="SO158" s="46"/>
      <c r="SP158" s="46"/>
      <c r="SQ158" s="46"/>
      <c r="SR158" s="46"/>
      <c r="SS158" s="46"/>
      <c r="ST158" s="46"/>
      <c r="SU158" s="46"/>
      <c r="SV158" s="46"/>
      <c r="SW158" s="46"/>
      <c r="SX158" s="46"/>
      <c r="SY158" s="46"/>
      <c r="SZ158" s="46"/>
      <c r="TA158" s="46"/>
      <c r="TB158" s="46"/>
      <c r="TC158" s="46"/>
      <c r="TD158" s="46"/>
      <c r="TE158" s="46"/>
      <c r="TF158" s="46"/>
      <c r="TG158" s="46"/>
      <c r="TH158" s="46"/>
      <c r="TI158" s="46"/>
      <c r="TJ158" s="46"/>
      <c r="TK158" s="46"/>
      <c r="TL158" s="46"/>
      <c r="TM158" s="46"/>
      <c r="TN158" s="46"/>
      <c r="TO158" s="46"/>
      <c r="TP158" s="46"/>
      <c r="TQ158" s="46"/>
      <c r="TR158" s="46"/>
      <c r="TS158" s="46"/>
      <c r="TT158" s="46"/>
      <c r="TU158" s="46"/>
      <c r="TV158" s="46"/>
      <c r="TW158" s="46"/>
      <c r="TX158" s="46"/>
      <c r="TY158" s="46"/>
      <c r="TZ158" s="46"/>
      <c r="UA158" s="46"/>
      <c r="UB158" s="46"/>
      <c r="UC158" s="46"/>
      <c r="UD158" s="46"/>
      <c r="UE158" s="46"/>
      <c r="UF158" s="46"/>
      <c r="UG158" s="46"/>
      <c r="UH158" s="46"/>
      <c r="UI158" s="46"/>
      <c r="UJ158" s="46"/>
      <c r="UK158" s="46"/>
      <c r="UL158" s="46"/>
      <c r="UM158" s="46"/>
      <c r="UN158" s="46"/>
      <c r="UO158" s="46"/>
      <c r="UP158" s="46"/>
      <c r="UQ158" s="46"/>
      <c r="UR158" s="46"/>
      <c r="US158" s="46"/>
      <c r="UT158" s="46"/>
      <c r="UU158" s="46"/>
      <c r="UV158" s="46"/>
      <c r="UW158" s="46"/>
      <c r="UX158" s="46"/>
      <c r="UY158" s="46"/>
      <c r="UZ158" s="46"/>
      <c r="VA158" s="46"/>
    </row>
    <row r="159" spans="1:717" s="47" customFormat="1" ht="15.75">
      <c r="A159" s="48"/>
      <c r="B159" s="48"/>
      <c r="C159" s="48"/>
      <c r="D159" s="49"/>
      <c r="E159" s="48"/>
      <c r="F159" s="85"/>
      <c r="G159" s="48"/>
      <c r="H159" s="48"/>
      <c r="I159" s="48"/>
      <c r="J159" s="48"/>
      <c r="K159" s="48"/>
      <c r="L159" s="50"/>
      <c r="M159" s="50"/>
      <c r="N159" s="48"/>
      <c r="O159" s="48"/>
      <c r="P159" s="48"/>
      <c r="Q159" s="48"/>
      <c r="R159" s="48"/>
      <c r="S159" s="48"/>
      <c r="T159" s="51"/>
      <c r="U159" s="52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6"/>
      <c r="KI159" s="46"/>
      <c r="KJ159" s="46"/>
      <c r="KK159" s="46"/>
      <c r="KL159" s="46"/>
      <c r="KM159" s="46"/>
      <c r="KN159" s="46"/>
      <c r="KO159" s="46"/>
      <c r="KP159" s="46"/>
      <c r="KQ159" s="46"/>
      <c r="KR159" s="46"/>
      <c r="KS159" s="46"/>
      <c r="KT159" s="46"/>
      <c r="KU159" s="46"/>
      <c r="KV159" s="46"/>
      <c r="KW159" s="46"/>
      <c r="KX159" s="46"/>
      <c r="KY159" s="46"/>
      <c r="KZ159" s="46"/>
      <c r="LA159" s="46"/>
      <c r="LB159" s="46"/>
      <c r="LC159" s="46"/>
      <c r="LD159" s="46"/>
      <c r="LE159" s="46"/>
      <c r="LF159" s="46"/>
      <c r="LG159" s="46"/>
      <c r="LH159" s="46"/>
      <c r="LI159" s="46"/>
      <c r="LJ159" s="46"/>
      <c r="LK159" s="46"/>
      <c r="LL159" s="46"/>
      <c r="LM159" s="46"/>
      <c r="LN159" s="46"/>
      <c r="LO159" s="46"/>
      <c r="LP159" s="46"/>
      <c r="LQ159" s="46"/>
      <c r="LR159" s="46"/>
      <c r="LS159" s="46"/>
      <c r="LT159" s="46"/>
      <c r="LU159" s="46"/>
      <c r="LV159" s="46"/>
      <c r="LW159" s="46"/>
      <c r="LX159" s="46"/>
      <c r="LY159" s="46"/>
      <c r="LZ159" s="46"/>
      <c r="MA159" s="46"/>
      <c r="MB159" s="46"/>
      <c r="MC159" s="46"/>
      <c r="MD159" s="46"/>
      <c r="ME159" s="46"/>
      <c r="MF159" s="46"/>
      <c r="MG159" s="46"/>
      <c r="MH159" s="46"/>
      <c r="MI159" s="46"/>
      <c r="MJ159" s="46"/>
      <c r="MK159" s="46"/>
      <c r="ML159" s="46"/>
      <c r="MM159" s="46"/>
      <c r="MN159" s="46"/>
      <c r="MO159" s="46"/>
      <c r="MP159" s="46"/>
      <c r="MQ159" s="46"/>
      <c r="MR159" s="46"/>
      <c r="MS159" s="46"/>
      <c r="MT159" s="46"/>
      <c r="MU159" s="46"/>
      <c r="MV159" s="46"/>
      <c r="MW159" s="46"/>
      <c r="MX159" s="46"/>
      <c r="MY159" s="46"/>
      <c r="MZ159" s="46"/>
      <c r="NA159" s="46"/>
      <c r="NB159" s="46"/>
      <c r="NC159" s="46"/>
      <c r="ND159" s="46"/>
      <c r="NE159" s="46"/>
      <c r="NF159" s="46"/>
      <c r="NG159" s="46"/>
      <c r="NH159" s="46"/>
      <c r="NI159" s="46"/>
      <c r="NJ159" s="46"/>
      <c r="NK159" s="46"/>
      <c r="NL159" s="46"/>
      <c r="NM159" s="46"/>
      <c r="NN159" s="46"/>
      <c r="NO159" s="46"/>
      <c r="NP159" s="46"/>
      <c r="NQ159" s="46"/>
      <c r="NR159" s="46"/>
      <c r="NS159" s="46"/>
      <c r="NT159" s="46"/>
      <c r="NU159" s="46"/>
      <c r="NV159" s="46"/>
      <c r="NW159" s="46"/>
      <c r="NX159" s="46"/>
      <c r="NY159" s="46"/>
      <c r="NZ159" s="46"/>
      <c r="OA159" s="46"/>
      <c r="OB159" s="46"/>
      <c r="OC159" s="46"/>
      <c r="OD159" s="46"/>
      <c r="OE159" s="46"/>
      <c r="OF159" s="46"/>
      <c r="OG159" s="46"/>
      <c r="OH159" s="46"/>
      <c r="OI159" s="46"/>
      <c r="OJ159" s="46"/>
      <c r="OK159" s="46"/>
      <c r="OL159" s="46"/>
      <c r="OM159" s="46"/>
      <c r="ON159" s="46"/>
      <c r="OO159" s="46"/>
      <c r="OP159" s="46"/>
      <c r="OQ159" s="46"/>
      <c r="OR159" s="46"/>
      <c r="OS159" s="46"/>
      <c r="OT159" s="46"/>
      <c r="OU159" s="46"/>
      <c r="OV159" s="46"/>
      <c r="OW159" s="46"/>
      <c r="OX159" s="46"/>
      <c r="OY159" s="46"/>
      <c r="OZ159" s="46"/>
      <c r="PA159" s="46"/>
      <c r="PB159" s="46"/>
      <c r="PC159" s="46"/>
      <c r="PD159" s="46"/>
      <c r="PE159" s="46"/>
      <c r="PF159" s="46"/>
      <c r="PG159" s="46"/>
      <c r="PH159" s="46"/>
      <c r="PI159" s="46"/>
      <c r="PJ159" s="46"/>
      <c r="PK159" s="46"/>
      <c r="PL159" s="46"/>
      <c r="PM159" s="46"/>
      <c r="PN159" s="46"/>
      <c r="PO159" s="46"/>
      <c r="PP159" s="46"/>
      <c r="PQ159" s="46"/>
      <c r="PR159" s="46"/>
      <c r="PS159" s="46"/>
      <c r="PT159" s="46"/>
      <c r="PU159" s="46"/>
      <c r="PV159" s="46"/>
      <c r="PW159" s="46"/>
      <c r="PX159" s="46"/>
      <c r="PY159" s="46"/>
      <c r="PZ159" s="46"/>
      <c r="QA159" s="46"/>
      <c r="QB159" s="46"/>
      <c r="QC159" s="46"/>
      <c r="QD159" s="46"/>
      <c r="QE159" s="46"/>
      <c r="QF159" s="46"/>
      <c r="QG159" s="46"/>
      <c r="QH159" s="46"/>
      <c r="QI159" s="46"/>
      <c r="QJ159" s="46"/>
      <c r="QK159" s="46"/>
      <c r="QL159" s="46"/>
      <c r="QM159" s="46"/>
      <c r="QN159" s="46"/>
      <c r="QO159" s="46"/>
      <c r="QP159" s="46"/>
      <c r="QQ159" s="46"/>
      <c r="QR159" s="46"/>
      <c r="QS159" s="46"/>
      <c r="QT159" s="46"/>
      <c r="QU159" s="46"/>
      <c r="QV159" s="46"/>
      <c r="QW159" s="46"/>
      <c r="QX159" s="46"/>
      <c r="QY159" s="46"/>
      <c r="QZ159" s="46"/>
      <c r="RA159" s="46"/>
      <c r="RB159" s="46"/>
      <c r="RC159" s="46"/>
      <c r="RD159" s="46"/>
      <c r="RE159" s="46"/>
      <c r="RF159" s="46"/>
      <c r="RG159" s="46"/>
      <c r="RH159" s="46"/>
      <c r="RI159" s="46"/>
      <c r="RJ159" s="46"/>
      <c r="RK159" s="46"/>
      <c r="RL159" s="46"/>
      <c r="RM159" s="46"/>
      <c r="RN159" s="46"/>
      <c r="RO159" s="46"/>
      <c r="RP159" s="46"/>
      <c r="RQ159" s="46"/>
      <c r="RR159" s="46"/>
      <c r="RS159" s="46"/>
      <c r="RT159" s="46"/>
      <c r="RU159" s="46"/>
      <c r="RV159" s="46"/>
      <c r="RW159" s="46"/>
      <c r="RX159" s="46"/>
      <c r="RY159" s="46"/>
      <c r="RZ159" s="46"/>
      <c r="SA159" s="46"/>
      <c r="SB159" s="46"/>
      <c r="SC159" s="46"/>
      <c r="SD159" s="46"/>
      <c r="SE159" s="46"/>
      <c r="SF159" s="46"/>
      <c r="SG159" s="46"/>
      <c r="SH159" s="46"/>
      <c r="SI159" s="46"/>
      <c r="SJ159" s="46"/>
      <c r="SK159" s="46"/>
      <c r="SL159" s="46"/>
      <c r="SM159" s="46"/>
      <c r="SN159" s="46"/>
      <c r="SO159" s="46"/>
      <c r="SP159" s="46"/>
      <c r="SQ159" s="46"/>
      <c r="SR159" s="46"/>
      <c r="SS159" s="46"/>
      <c r="ST159" s="46"/>
      <c r="SU159" s="46"/>
      <c r="SV159" s="46"/>
      <c r="SW159" s="46"/>
      <c r="SX159" s="46"/>
      <c r="SY159" s="46"/>
      <c r="SZ159" s="46"/>
      <c r="TA159" s="46"/>
      <c r="TB159" s="46"/>
      <c r="TC159" s="46"/>
      <c r="TD159" s="46"/>
      <c r="TE159" s="46"/>
      <c r="TF159" s="46"/>
      <c r="TG159" s="46"/>
      <c r="TH159" s="46"/>
      <c r="TI159" s="46"/>
      <c r="TJ159" s="46"/>
      <c r="TK159" s="46"/>
      <c r="TL159" s="46"/>
      <c r="TM159" s="46"/>
      <c r="TN159" s="46"/>
      <c r="TO159" s="46"/>
      <c r="TP159" s="46"/>
      <c r="TQ159" s="46"/>
      <c r="TR159" s="46"/>
      <c r="TS159" s="46"/>
      <c r="TT159" s="46"/>
      <c r="TU159" s="46"/>
      <c r="TV159" s="46"/>
      <c r="TW159" s="46"/>
      <c r="TX159" s="46"/>
      <c r="TY159" s="46"/>
      <c r="TZ159" s="46"/>
      <c r="UA159" s="46"/>
      <c r="UB159" s="46"/>
      <c r="UC159" s="46"/>
      <c r="UD159" s="46"/>
      <c r="UE159" s="46"/>
      <c r="UF159" s="46"/>
      <c r="UG159" s="46"/>
      <c r="UH159" s="46"/>
      <c r="UI159" s="46"/>
      <c r="UJ159" s="46"/>
      <c r="UK159" s="46"/>
      <c r="UL159" s="46"/>
      <c r="UM159" s="46"/>
      <c r="UN159" s="46"/>
      <c r="UO159" s="46"/>
      <c r="UP159" s="46"/>
      <c r="UQ159" s="46"/>
      <c r="UR159" s="46"/>
      <c r="US159" s="46"/>
      <c r="UT159" s="46"/>
      <c r="UU159" s="46"/>
      <c r="UV159" s="46"/>
      <c r="UW159" s="46"/>
      <c r="UX159" s="46"/>
      <c r="UY159" s="46"/>
      <c r="UZ159" s="46"/>
      <c r="VA159" s="46"/>
    </row>
    <row r="160" spans="1:717" ht="60.75" hidden="1" customHeight="1">
      <c r="A160" s="24" t="s">
        <v>1</v>
      </c>
      <c r="B160" s="429" t="s">
        <v>55</v>
      </c>
      <c r="C160" s="429"/>
      <c r="D160" s="429"/>
      <c r="E160" s="429"/>
      <c r="F160" s="429"/>
      <c r="G160" s="136"/>
      <c r="H160" s="85"/>
      <c r="I160" s="85"/>
      <c r="J160" s="85"/>
      <c r="K160" s="137"/>
      <c r="L160" s="122"/>
      <c r="M160" s="137"/>
      <c r="N160" s="137"/>
      <c r="O160" s="137"/>
      <c r="P160" s="138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</row>
    <row r="161" spans="1:722" s="3" customFormat="1" ht="15" hidden="1" customHeight="1">
      <c r="A161" s="139">
        <v>1</v>
      </c>
      <c r="B161" s="426" t="s">
        <v>138</v>
      </c>
      <c r="C161" s="427"/>
      <c r="D161" s="427"/>
      <c r="E161" s="428"/>
      <c r="F161" s="140"/>
      <c r="G161" s="141"/>
      <c r="H161" s="141"/>
      <c r="I161" s="141"/>
      <c r="J161" s="141"/>
      <c r="K161" s="111"/>
      <c r="L161" s="111"/>
      <c r="M161" s="111"/>
      <c r="N161" s="111"/>
      <c r="O161" s="142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</row>
    <row r="162" spans="1:722" s="47" customFormat="1" ht="15.75" hidden="1">
      <c r="A162" s="415" t="s">
        <v>3</v>
      </c>
      <c r="B162" s="416"/>
      <c r="C162" s="416"/>
      <c r="D162" s="416"/>
      <c r="E162" s="417"/>
      <c r="F162" s="143"/>
      <c r="G162" s="52"/>
      <c r="H162" s="48"/>
      <c r="I162" s="48"/>
      <c r="J162" s="48"/>
      <c r="K162" s="144"/>
      <c r="L162" s="144"/>
      <c r="M162" s="144"/>
      <c r="N162" s="144"/>
      <c r="O162" s="51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6"/>
      <c r="JC162" s="46"/>
      <c r="JD162" s="46"/>
      <c r="JE162" s="46"/>
      <c r="JF162" s="46"/>
      <c r="JG162" s="46"/>
      <c r="JH162" s="46"/>
      <c r="JI162" s="46"/>
      <c r="JJ162" s="46"/>
      <c r="JK162" s="46"/>
      <c r="JL162" s="46"/>
      <c r="JM162" s="46"/>
      <c r="JN162" s="46"/>
      <c r="JO162" s="46"/>
      <c r="JP162" s="46"/>
      <c r="JQ162" s="46"/>
      <c r="JR162" s="46"/>
      <c r="JS162" s="46"/>
      <c r="JT162" s="46"/>
      <c r="JU162" s="46"/>
      <c r="JV162" s="46"/>
      <c r="JW162" s="46"/>
      <c r="JX162" s="46"/>
      <c r="JY162" s="46"/>
      <c r="JZ162" s="46"/>
      <c r="KA162" s="46"/>
      <c r="KB162" s="46"/>
      <c r="KC162" s="46"/>
      <c r="KD162" s="46"/>
      <c r="KE162" s="46"/>
      <c r="KF162" s="46"/>
      <c r="KG162" s="46"/>
      <c r="KH162" s="46"/>
      <c r="KI162" s="46"/>
      <c r="KJ162" s="46"/>
      <c r="KK162" s="46"/>
      <c r="KL162" s="46"/>
      <c r="KM162" s="46"/>
      <c r="KN162" s="46"/>
      <c r="KO162" s="46"/>
      <c r="KP162" s="46"/>
      <c r="KQ162" s="46"/>
      <c r="KR162" s="46"/>
      <c r="KS162" s="46"/>
      <c r="KT162" s="46"/>
      <c r="KU162" s="46"/>
      <c r="KV162" s="46"/>
      <c r="KW162" s="46"/>
      <c r="KX162" s="46"/>
      <c r="KY162" s="46"/>
      <c r="KZ162" s="46"/>
      <c r="LA162" s="46"/>
      <c r="LB162" s="46"/>
      <c r="LC162" s="46"/>
      <c r="LD162" s="46"/>
      <c r="LE162" s="46"/>
      <c r="LF162" s="46"/>
      <c r="LG162" s="46"/>
      <c r="LH162" s="46"/>
      <c r="LI162" s="46"/>
      <c r="LJ162" s="46"/>
      <c r="LK162" s="46"/>
      <c r="LL162" s="46"/>
      <c r="LM162" s="46"/>
      <c r="LN162" s="46"/>
      <c r="LO162" s="46"/>
      <c r="LP162" s="46"/>
      <c r="LQ162" s="46"/>
      <c r="LR162" s="46"/>
      <c r="LS162" s="46"/>
      <c r="LT162" s="46"/>
      <c r="LU162" s="46"/>
      <c r="LV162" s="46"/>
      <c r="LW162" s="46"/>
      <c r="LX162" s="46"/>
      <c r="LY162" s="46"/>
      <c r="LZ162" s="46"/>
      <c r="MA162" s="46"/>
      <c r="MB162" s="46"/>
      <c r="MC162" s="46"/>
      <c r="MD162" s="46"/>
      <c r="ME162" s="46"/>
      <c r="MF162" s="46"/>
      <c r="MG162" s="46"/>
      <c r="MH162" s="46"/>
      <c r="MI162" s="46"/>
      <c r="MJ162" s="46"/>
      <c r="MK162" s="46"/>
      <c r="ML162" s="46"/>
      <c r="MM162" s="46"/>
      <c r="MN162" s="46"/>
      <c r="MO162" s="46"/>
      <c r="MP162" s="46"/>
      <c r="MQ162" s="46"/>
      <c r="MR162" s="46"/>
      <c r="MS162" s="46"/>
      <c r="MT162" s="46"/>
      <c r="MU162" s="46"/>
      <c r="MV162" s="46"/>
      <c r="MW162" s="46"/>
      <c r="MX162" s="46"/>
      <c r="MY162" s="46"/>
      <c r="MZ162" s="46"/>
      <c r="NA162" s="46"/>
      <c r="NB162" s="46"/>
      <c r="NC162" s="46"/>
      <c r="ND162" s="46"/>
      <c r="NE162" s="46"/>
      <c r="NF162" s="46"/>
      <c r="NG162" s="46"/>
      <c r="NH162" s="46"/>
      <c r="NI162" s="46"/>
      <c r="NJ162" s="46"/>
      <c r="NK162" s="46"/>
      <c r="NL162" s="46"/>
      <c r="NM162" s="46"/>
      <c r="NN162" s="46"/>
      <c r="NO162" s="46"/>
      <c r="NP162" s="46"/>
      <c r="NQ162" s="46"/>
      <c r="NR162" s="46"/>
      <c r="NS162" s="46"/>
      <c r="NT162" s="46"/>
      <c r="NU162" s="46"/>
      <c r="NV162" s="46"/>
      <c r="NW162" s="46"/>
      <c r="NX162" s="46"/>
      <c r="NY162" s="46"/>
      <c r="NZ162" s="46"/>
      <c r="OA162" s="46"/>
      <c r="OB162" s="46"/>
      <c r="OC162" s="46"/>
      <c r="OD162" s="46"/>
      <c r="OE162" s="46"/>
      <c r="OF162" s="46"/>
      <c r="OG162" s="46"/>
      <c r="OH162" s="46"/>
      <c r="OI162" s="46"/>
      <c r="OJ162" s="46"/>
      <c r="OK162" s="46"/>
      <c r="OL162" s="46"/>
      <c r="OM162" s="46"/>
      <c r="ON162" s="46"/>
      <c r="OO162" s="46"/>
      <c r="OP162" s="46"/>
      <c r="OQ162" s="46"/>
      <c r="OR162" s="46"/>
      <c r="OS162" s="46"/>
      <c r="OT162" s="46"/>
      <c r="OU162" s="46"/>
      <c r="OV162" s="46"/>
      <c r="OW162" s="46"/>
      <c r="OX162" s="46"/>
      <c r="OY162" s="46"/>
      <c r="OZ162" s="46"/>
      <c r="PA162" s="46"/>
      <c r="PB162" s="46"/>
      <c r="PC162" s="46"/>
      <c r="PD162" s="46"/>
      <c r="PE162" s="46"/>
      <c r="PF162" s="46"/>
      <c r="PG162" s="46"/>
      <c r="PH162" s="46"/>
      <c r="PI162" s="46"/>
      <c r="PJ162" s="46"/>
      <c r="PK162" s="46"/>
      <c r="PL162" s="46"/>
      <c r="PM162" s="46"/>
      <c r="PN162" s="46"/>
      <c r="PO162" s="46"/>
      <c r="PP162" s="46"/>
      <c r="PQ162" s="46"/>
      <c r="PR162" s="46"/>
      <c r="PS162" s="46"/>
      <c r="PT162" s="46"/>
      <c r="PU162" s="46"/>
      <c r="PV162" s="46"/>
      <c r="PW162" s="46"/>
      <c r="PX162" s="46"/>
      <c r="PY162" s="46"/>
      <c r="PZ162" s="46"/>
      <c r="QA162" s="46"/>
      <c r="QB162" s="46"/>
      <c r="QC162" s="46"/>
      <c r="QD162" s="46"/>
      <c r="QE162" s="46"/>
      <c r="QF162" s="46"/>
      <c r="QG162" s="46"/>
      <c r="QH162" s="46"/>
      <c r="QI162" s="46"/>
      <c r="QJ162" s="46"/>
      <c r="QK162" s="46"/>
      <c r="QL162" s="46"/>
      <c r="QM162" s="46"/>
      <c r="QN162" s="46"/>
      <c r="QO162" s="46"/>
      <c r="QP162" s="46"/>
      <c r="QQ162" s="46"/>
      <c r="QR162" s="46"/>
      <c r="QS162" s="46"/>
      <c r="QT162" s="46"/>
      <c r="QU162" s="46"/>
      <c r="QV162" s="46"/>
      <c r="QW162" s="46"/>
      <c r="QX162" s="46"/>
      <c r="QY162" s="46"/>
      <c r="QZ162" s="46"/>
      <c r="RA162" s="46"/>
      <c r="RB162" s="46"/>
      <c r="RC162" s="46"/>
      <c r="RD162" s="46"/>
      <c r="RE162" s="46"/>
      <c r="RF162" s="46"/>
      <c r="RG162" s="46"/>
      <c r="RH162" s="46"/>
      <c r="RI162" s="46"/>
      <c r="RJ162" s="46"/>
      <c r="RK162" s="46"/>
      <c r="RL162" s="46"/>
      <c r="RM162" s="46"/>
      <c r="RN162" s="46"/>
      <c r="RO162" s="46"/>
      <c r="RP162" s="46"/>
      <c r="RQ162" s="46"/>
      <c r="RR162" s="46"/>
      <c r="RS162" s="46"/>
      <c r="RT162" s="46"/>
      <c r="RU162" s="46"/>
      <c r="RV162" s="46"/>
      <c r="RW162" s="46"/>
      <c r="RX162" s="46"/>
      <c r="RY162" s="46"/>
      <c r="RZ162" s="46"/>
      <c r="SA162" s="46"/>
      <c r="SB162" s="46"/>
      <c r="SC162" s="46"/>
      <c r="SD162" s="46"/>
      <c r="SE162" s="46"/>
      <c r="SF162" s="46"/>
      <c r="SG162" s="46"/>
      <c r="SH162" s="46"/>
      <c r="SI162" s="46"/>
      <c r="SJ162" s="46"/>
      <c r="SK162" s="46"/>
      <c r="SL162" s="46"/>
      <c r="SM162" s="46"/>
      <c r="SN162" s="46"/>
      <c r="SO162" s="46"/>
      <c r="SP162" s="46"/>
      <c r="SQ162" s="46"/>
      <c r="SR162" s="46"/>
      <c r="SS162" s="46"/>
      <c r="ST162" s="46"/>
      <c r="SU162" s="46"/>
      <c r="SV162" s="46"/>
      <c r="SW162" s="46"/>
      <c r="SX162" s="46"/>
      <c r="SY162" s="46"/>
      <c r="SZ162" s="46"/>
      <c r="TA162" s="46"/>
      <c r="TB162" s="46"/>
      <c r="TC162" s="46"/>
      <c r="TD162" s="46"/>
      <c r="TE162" s="46"/>
      <c r="TF162" s="46"/>
      <c r="TG162" s="46"/>
      <c r="TH162" s="46"/>
      <c r="TI162" s="46"/>
      <c r="TJ162" s="46"/>
      <c r="TK162" s="46"/>
      <c r="TL162" s="46"/>
      <c r="TM162" s="46"/>
      <c r="TN162" s="46"/>
      <c r="TO162" s="46"/>
      <c r="TP162" s="46"/>
      <c r="TQ162" s="46"/>
      <c r="TR162" s="46"/>
      <c r="TS162" s="46"/>
      <c r="TT162" s="46"/>
      <c r="TU162" s="46"/>
      <c r="TV162" s="46"/>
      <c r="TW162" s="46"/>
      <c r="TX162" s="46"/>
      <c r="TY162" s="46"/>
      <c r="TZ162" s="46"/>
      <c r="UA162" s="46"/>
      <c r="UB162" s="46"/>
      <c r="UC162" s="46"/>
      <c r="UD162" s="46"/>
      <c r="UE162" s="46"/>
      <c r="UF162" s="46"/>
      <c r="UG162" s="46"/>
      <c r="UH162" s="46"/>
      <c r="UI162" s="46"/>
      <c r="UJ162" s="46"/>
      <c r="UK162" s="46"/>
      <c r="UL162" s="46"/>
      <c r="UM162" s="46"/>
      <c r="UN162" s="46"/>
      <c r="UO162" s="46"/>
      <c r="UP162" s="46"/>
      <c r="UQ162" s="46"/>
      <c r="UR162" s="46"/>
      <c r="US162" s="46"/>
      <c r="UT162" s="46"/>
      <c r="UU162" s="46"/>
      <c r="UV162" s="46"/>
    </row>
    <row r="163" spans="1:722" s="48" customFormat="1" ht="15.75">
      <c r="F163" s="85"/>
      <c r="K163" s="137"/>
      <c r="L163" s="144"/>
      <c r="M163" s="144"/>
      <c r="N163" s="144"/>
      <c r="O163" s="51"/>
    </row>
    <row r="164" spans="1:722">
      <c r="D164" s="66"/>
      <c r="F164" s="2"/>
      <c r="K164" s="122"/>
      <c r="M164" s="3"/>
      <c r="N164" s="3"/>
      <c r="T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</row>
    <row r="165" spans="1:722" s="89" customFormat="1" ht="12" customHeight="1">
      <c r="D165" s="90"/>
      <c r="E165" s="90"/>
      <c r="F165" s="91"/>
      <c r="G165" s="91"/>
      <c r="J165" s="92"/>
      <c r="K165" s="92"/>
      <c r="L165" s="92"/>
      <c r="M165" s="92"/>
      <c r="N165" s="92"/>
    </row>
    <row r="166" spans="1:722" s="93" customFormat="1" ht="15.75">
      <c r="A166" s="424" t="s">
        <v>348</v>
      </c>
      <c r="B166" s="424"/>
      <c r="C166" s="424"/>
      <c r="E166" s="425" t="s">
        <v>465</v>
      </c>
      <c r="F166" s="425"/>
      <c r="G166" s="425"/>
      <c r="J166" s="425" t="s">
        <v>467</v>
      </c>
      <c r="K166" s="425"/>
      <c r="L166" s="425"/>
      <c r="M166" s="422"/>
      <c r="N166" s="422"/>
    </row>
    <row r="167" spans="1:722" s="94" customFormat="1" ht="15.75">
      <c r="A167" s="423" t="s">
        <v>349</v>
      </c>
      <c r="B167" s="423"/>
      <c r="C167" s="423"/>
      <c r="E167" s="423" t="s">
        <v>466</v>
      </c>
      <c r="F167" s="423"/>
      <c r="G167" s="423"/>
      <c r="J167" s="423" t="s">
        <v>468</v>
      </c>
      <c r="K167" s="423"/>
      <c r="L167" s="423"/>
      <c r="M167" s="422"/>
      <c r="N167" s="422"/>
    </row>
    <row r="168" spans="1:722" s="9" customFormat="1" ht="15.75">
      <c r="A168" s="148"/>
      <c r="D168" s="10"/>
      <c r="E168" s="10"/>
      <c r="F168" s="10"/>
      <c r="G168" s="10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8"/>
      <c r="KY168" s="8"/>
      <c r="KZ168" s="8"/>
      <c r="LA168" s="8"/>
      <c r="LB168" s="8"/>
      <c r="LC168" s="8"/>
      <c r="LD168" s="8"/>
      <c r="LE168" s="8"/>
      <c r="LF168" s="8"/>
      <c r="LG168" s="8"/>
      <c r="LH168" s="8"/>
      <c r="LI168" s="8"/>
      <c r="LJ168" s="8"/>
      <c r="LK168" s="8"/>
      <c r="LL168" s="8"/>
      <c r="LM168" s="8"/>
      <c r="LN168" s="8"/>
      <c r="LO168" s="8"/>
      <c r="LP168" s="8"/>
      <c r="LQ168" s="8"/>
      <c r="LR168" s="8"/>
      <c r="LS168" s="8"/>
      <c r="LT168" s="8"/>
      <c r="LU168" s="8"/>
      <c r="LV168" s="8"/>
      <c r="LW168" s="8"/>
      <c r="LX168" s="8"/>
      <c r="LY168" s="8"/>
      <c r="LZ168" s="8"/>
      <c r="MA168" s="8"/>
      <c r="MB168" s="8"/>
      <c r="MC168" s="8"/>
      <c r="MD168" s="8"/>
      <c r="ME168" s="8"/>
      <c r="MF168" s="8"/>
      <c r="MG168" s="8"/>
      <c r="MH168" s="8"/>
      <c r="MI168" s="8"/>
      <c r="MJ168" s="8"/>
      <c r="MK168" s="8"/>
      <c r="ML168" s="8"/>
      <c r="MM168" s="8"/>
      <c r="MN168" s="8"/>
      <c r="MO168" s="8"/>
      <c r="MP168" s="8"/>
      <c r="MQ168" s="8"/>
      <c r="MR168" s="8"/>
      <c r="MS168" s="8"/>
      <c r="MT168" s="8"/>
      <c r="MU168" s="8"/>
      <c r="MV168" s="8"/>
      <c r="MW168" s="8"/>
      <c r="MX168" s="8"/>
      <c r="MY168" s="8"/>
      <c r="MZ168" s="8"/>
      <c r="NA168" s="8"/>
      <c r="NB168" s="8"/>
      <c r="NC168" s="8"/>
      <c r="ND168" s="8"/>
      <c r="NE168" s="8"/>
      <c r="NF168" s="8"/>
      <c r="NG168" s="8"/>
      <c r="NH168" s="8"/>
      <c r="NI168" s="8"/>
      <c r="NJ168" s="8"/>
      <c r="NK168" s="8"/>
      <c r="NL168" s="8"/>
      <c r="NM168" s="8"/>
      <c r="NN168" s="8"/>
      <c r="NO168" s="8"/>
      <c r="NP168" s="8"/>
      <c r="NQ168" s="8"/>
      <c r="NR168" s="8"/>
      <c r="NS168" s="8"/>
      <c r="NT168" s="8"/>
      <c r="NU168" s="8"/>
      <c r="NV168" s="8"/>
      <c r="NW168" s="8"/>
      <c r="NX168" s="8"/>
      <c r="NY168" s="8"/>
      <c r="NZ168" s="8"/>
      <c r="OA168" s="8"/>
      <c r="OB168" s="8"/>
      <c r="OC168" s="8"/>
      <c r="OD168" s="8"/>
      <c r="OE168" s="8"/>
      <c r="OF168" s="8"/>
      <c r="OG168" s="8"/>
      <c r="OH168" s="8"/>
      <c r="OI168" s="8"/>
      <c r="OJ168" s="8"/>
      <c r="OK168" s="8"/>
      <c r="OL168" s="8"/>
      <c r="OM168" s="8"/>
      <c r="ON168" s="8"/>
      <c r="OO168" s="8"/>
      <c r="OP168" s="8"/>
      <c r="OQ168" s="8"/>
      <c r="OR168" s="8"/>
      <c r="OS168" s="8"/>
      <c r="OT168" s="8"/>
      <c r="OU168" s="8"/>
      <c r="OV168" s="8"/>
      <c r="OW168" s="8"/>
      <c r="OX168" s="8"/>
      <c r="OY168" s="8"/>
      <c r="OZ168" s="8"/>
      <c r="PA168" s="8"/>
      <c r="PB168" s="8"/>
      <c r="PC168" s="8"/>
      <c r="PD168" s="8"/>
      <c r="PE168" s="8"/>
      <c r="PF168" s="8"/>
      <c r="PG168" s="8"/>
      <c r="PH168" s="8"/>
      <c r="PI168" s="8"/>
      <c r="PJ168" s="8"/>
      <c r="PK168" s="8"/>
      <c r="PL168" s="8"/>
      <c r="PM168" s="8"/>
      <c r="PN168" s="8"/>
      <c r="PO168" s="8"/>
      <c r="PP168" s="8"/>
      <c r="PQ168" s="8"/>
      <c r="PR168" s="8"/>
      <c r="PS168" s="8"/>
      <c r="PT168" s="8"/>
      <c r="PU168" s="8"/>
      <c r="PV168" s="8"/>
      <c r="PW168" s="8"/>
      <c r="PX168" s="8"/>
      <c r="PY168" s="8"/>
      <c r="PZ168" s="8"/>
      <c r="QA168" s="8"/>
      <c r="QB168" s="8"/>
      <c r="QC168" s="8"/>
      <c r="QD168" s="8"/>
      <c r="QE168" s="8"/>
      <c r="QF168" s="8"/>
      <c r="QG168" s="8"/>
      <c r="QH168" s="8"/>
      <c r="QI168" s="8"/>
      <c r="QJ168" s="8"/>
      <c r="QK168" s="8"/>
      <c r="QL168" s="8"/>
      <c r="QM168" s="8"/>
      <c r="QN168" s="8"/>
      <c r="QO168" s="8"/>
      <c r="QP168" s="8"/>
      <c r="QQ168" s="8"/>
      <c r="QR168" s="8"/>
      <c r="QS168" s="8"/>
      <c r="QT168" s="8"/>
      <c r="QU168" s="8"/>
      <c r="QV168" s="8"/>
      <c r="QW168" s="8"/>
      <c r="QX168" s="8"/>
      <c r="QY168" s="8"/>
      <c r="QZ168" s="8"/>
      <c r="RA168" s="8"/>
      <c r="RB168" s="8"/>
      <c r="RC168" s="8"/>
      <c r="RD168" s="8"/>
      <c r="RE168" s="8"/>
      <c r="RF168" s="8"/>
      <c r="RG168" s="8"/>
      <c r="RH168" s="8"/>
      <c r="RI168" s="8"/>
      <c r="RJ168" s="8"/>
      <c r="RK168" s="8"/>
      <c r="RL168" s="8"/>
      <c r="RM168" s="8"/>
      <c r="RN168" s="8"/>
      <c r="RO168" s="8"/>
      <c r="RP168" s="8"/>
      <c r="RQ168" s="8"/>
      <c r="RR168" s="8"/>
      <c r="RS168" s="8"/>
      <c r="RT168" s="8"/>
      <c r="RU168" s="8"/>
      <c r="RV168" s="8"/>
      <c r="RW168" s="8"/>
      <c r="RX168" s="8"/>
      <c r="RY168" s="8"/>
      <c r="RZ168" s="8"/>
      <c r="SA168" s="8"/>
      <c r="SB168" s="8"/>
      <c r="SC168" s="8"/>
      <c r="SD168" s="8"/>
      <c r="SE168" s="8"/>
      <c r="SF168" s="8"/>
      <c r="SG168" s="8"/>
      <c r="SH168" s="8"/>
      <c r="SI168" s="8"/>
      <c r="SJ168" s="8"/>
      <c r="SK168" s="8"/>
      <c r="SL168" s="8"/>
      <c r="SM168" s="8"/>
      <c r="SN168" s="8"/>
      <c r="SO168" s="8"/>
      <c r="SP168" s="8"/>
      <c r="SQ168" s="8"/>
      <c r="SR168" s="8"/>
      <c r="SS168" s="8"/>
      <c r="ST168" s="8"/>
      <c r="SU168" s="8"/>
      <c r="SV168" s="8"/>
      <c r="SW168" s="8"/>
      <c r="SX168" s="8"/>
      <c r="SY168" s="8"/>
      <c r="SZ168" s="8"/>
      <c r="TA168" s="8"/>
      <c r="TB168" s="8"/>
      <c r="TC168" s="8"/>
      <c r="TD168" s="8"/>
      <c r="TE168" s="8"/>
      <c r="TF168" s="8"/>
      <c r="TG168" s="8"/>
      <c r="TH168" s="8"/>
      <c r="TI168" s="8"/>
      <c r="TJ168" s="8"/>
      <c r="TK168" s="8"/>
      <c r="TL168" s="8"/>
      <c r="TM168" s="8"/>
      <c r="TN168" s="8"/>
      <c r="TO168" s="8"/>
      <c r="TP168" s="8"/>
      <c r="TQ168" s="8"/>
      <c r="TR168" s="8"/>
      <c r="TS168" s="8"/>
      <c r="TT168" s="8"/>
      <c r="TU168" s="8"/>
      <c r="TV168" s="8"/>
      <c r="TW168" s="8"/>
      <c r="TX168" s="8"/>
      <c r="TY168" s="8"/>
      <c r="TZ168" s="8"/>
      <c r="UA168" s="8"/>
      <c r="UB168" s="8"/>
      <c r="UC168" s="8"/>
      <c r="UD168" s="8"/>
      <c r="UE168" s="8"/>
      <c r="UF168" s="8"/>
      <c r="UG168" s="8"/>
      <c r="UH168" s="8"/>
      <c r="UI168" s="8"/>
      <c r="UJ168" s="8"/>
      <c r="UK168" s="8"/>
      <c r="UL168" s="8"/>
      <c r="UM168" s="8"/>
      <c r="UN168" s="8"/>
      <c r="UO168" s="8"/>
      <c r="UP168" s="8"/>
      <c r="UQ168" s="8"/>
      <c r="UR168" s="8"/>
      <c r="US168" s="8"/>
      <c r="UT168" s="8"/>
      <c r="UU168" s="8"/>
      <c r="UV168" s="8"/>
      <c r="UW168" s="8"/>
      <c r="UX168" s="8"/>
      <c r="UY168" s="8"/>
      <c r="UZ168" s="8"/>
      <c r="VA168" s="8"/>
      <c r="VB168" s="8"/>
      <c r="VC168" s="8"/>
      <c r="VD168" s="8"/>
      <c r="VE168" s="8"/>
      <c r="VF168" s="8"/>
      <c r="VG168" s="8"/>
      <c r="VH168" s="8"/>
      <c r="VI168" s="8"/>
      <c r="VJ168" s="8"/>
      <c r="VK168" s="8"/>
      <c r="VL168" s="8"/>
      <c r="VM168" s="8"/>
      <c r="VN168" s="8"/>
      <c r="VO168" s="8"/>
      <c r="VP168" s="8"/>
      <c r="VQ168" s="8"/>
      <c r="VR168" s="8"/>
      <c r="VS168" s="8"/>
      <c r="VT168" s="8"/>
      <c r="VU168" s="8"/>
      <c r="VV168" s="8"/>
      <c r="VW168" s="8"/>
      <c r="VX168" s="8"/>
      <c r="VY168" s="8"/>
      <c r="VZ168" s="8"/>
      <c r="WA168" s="8"/>
      <c r="WB168" s="8"/>
      <c r="WC168" s="8"/>
      <c r="WD168" s="8"/>
      <c r="WE168" s="8"/>
      <c r="WF168" s="8"/>
      <c r="WG168" s="8"/>
      <c r="WH168" s="8"/>
      <c r="WI168" s="8"/>
      <c r="WJ168" s="8"/>
      <c r="WK168" s="8"/>
      <c r="WL168" s="8"/>
      <c r="WM168" s="8"/>
      <c r="WN168" s="8"/>
      <c r="WO168" s="8"/>
      <c r="WP168" s="8"/>
      <c r="WQ168" s="8"/>
      <c r="WR168" s="8"/>
      <c r="WS168" s="8"/>
      <c r="WT168" s="8"/>
      <c r="WU168" s="8"/>
      <c r="WV168" s="8"/>
      <c r="WW168" s="8"/>
      <c r="WX168" s="8"/>
      <c r="WY168" s="8"/>
      <c r="WZ168" s="8"/>
      <c r="XA168" s="8"/>
      <c r="XB168" s="8"/>
      <c r="XC168" s="8"/>
      <c r="XD168" s="8"/>
      <c r="XE168" s="8"/>
      <c r="XF168" s="8"/>
      <c r="XG168" s="8"/>
      <c r="XH168" s="8"/>
      <c r="XI168" s="8"/>
      <c r="XJ168" s="8"/>
      <c r="XK168" s="8"/>
      <c r="XL168" s="8"/>
      <c r="XM168" s="8"/>
      <c r="XN168" s="8"/>
      <c r="XO168" s="8"/>
      <c r="XP168" s="8"/>
      <c r="XQ168" s="8"/>
      <c r="XR168" s="8"/>
      <c r="XS168" s="8"/>
      <c r="XT168" s="8"/>
      <c r="XU168" s="8"/>
      <c r="XV168" s="8"/>
      <c r="XW168" s="8"/>
      <c r="XX168" s="8"/>
      <c r="XY168" s="8"/>
      <c r="XZ168" s="8"/>
      <c r="YA168" s="8"/>
      <c r="YB168" s="8"/>
      <c r="YC168" s="8"/>
      <c r="YD168" s="8"/>
      <c r="YE168" s="8"/>
      <c r="YF168" s="8"/>
      <c r="YG168" s="8"/>
      <c r="YH168" s="8"/>
      <c r="YI168" s="8"/>
      <c r="YJ168" s="8"/>
      <c r="YK168" s="8"/>
      <c r="YL168" s="8"/>
      <c r="YM168" s="8"/>
      <c r="YN168" s="8"/>
      <c r="YO168" s="8"/>
      <c r="YP168" s="8"/>
      <c r="YQ168" s="8"/>
      <c r="YR168" s="8"/>
      <c r="YS168" s="8"/>
      <c r="YT168" s="8"/>
      <c r="YU168" s="8"/>
      <c r="YV168" s="8"/>
      <c r="YW168" s="8"/>
      <c r="YX168" s="8"/>
      <c r="YY168" s="8"/>
      <c r="YZ168" s="8"/>
      <c r="ZA168" s="8"/>
      <c r="ZB168" s="8"/>
      <c r="ZC168" s="8"/>
      <c r="ZD168" s="8"/>
      <c r="ZE168" s="8"/>
      <c r="ZF168" s="8"/>
      <c r="ZG168" s="8"/>
      <c r="ZH168" s="8"/>
      <c r="ZI168" s="8"/>
      <c r="ZJ168" s="8"/>
      <c r="ZK168" s="8"/>
      <c r="ZL168" s="8"/>
      <c r="ZM168" s="8"/>
      <c r="ZN168" s="8"/>
      <c r="ZO168" s="8"/>
      <c r="ZP168" s="8"/>
      <c r="ZQ168" s="8"/>
      <c r="ZR168" s="8"/>
      <c r="ZS168" s="8"/>
      <c r="ZT168" s="8"/>
      <c r="ZU168" s="8"/>
      <c r="ZV168" s="8"/>
      <c r="ZW168" s="8"/>
      <c r="ZX168" s="8"/>
      <c r="ZY168" s="8"/>
      <c r="ZZ168" s="8"/>
      <c r="AAA168" s="8"/>
      <c r="AAB168" s="8"/>
      <c r="AAC168" s="8"/>
      <c r="AAD168" s="8"/>
      <c r="AAE168" s="8"/>
      <c r="AAF168" s="8"/>
      <c r="AAG168" s="8"/>
      <c r="AAH168" s="8"/>
      <c r="AAI168" s="8"/>
      <c r="AAJ168" s="8"/>
      <c r="AAK168" s="8"/>
      <c r="AAL168" s="8"/>
      <c r="AAM168" s="8"/>
      <c r="AAN168" s="8"/>
      <c r="AAO168" s="8"/>
      <c r="AAP168" s="8"/>
      <c r="AAQ168" s="8"/>
      <c r="AAR168" s="8"/>
      <c r="AAS168" s="8"/>
      <c r="AAT168" s="8"/>
    </row>
    <row r="169" spans="1:722" s="40" customFormat="1" ht="30" customHeight="1">
      <c r="A169" s="101"/>
      <c r="B169" s="101"/>
      <c r="C169" s="60"/>
      <c r="D169" s="62"/>
      <c r="E169" s="62"/>
      <c r="F169" s="103"/>
      <c r="G169" s="103"/>
      <c r="H169" s="103"/>
      <c r="I169" s="103"/>
      <c r="J169" s="103"/>
      <c r="K169" s="110"/>
      <c r="L169" s="110"/>
      <c r="M169" s="110"/>
      <c r="N169" s="110"/>
      <c r="O169" s="110"/>
      <c r="P169" s="110"/>
      <c r="Q169" s="111"/>
      <c r="R169" s="111"/>
      <c r="S169" s="111"/>
      <c r="T169" s="114"/>
    </row>
    <row r="170" spans="1:722" s="48" customFormat="1" ht="15.75">
      <c r="F170" s="85"/>
      <c r="K170" s="144"/>
      <c r="L170" s="144"/>
      <c r="M170" s="144"/>
      <c r="N170" s="144"/>
      <c r="O170" s="51"/>
    </row>
    <row r="171" spans="1:722" s="48" customFormat="1" ht="15.75">
      <c r="F171" s="85"/>
      <c r="K171" s="144"/>
      <c r="L171" s="144"/>
      <c r="M171" s="144"/>
      <c r="N171" s="144"/>
      <c r="O171" s="51"/>
    </row>
    <row r="172" spans="1:722" s="48" customFormat="1" ht="15.75">
      <c r="F172" s="85"/>
      <c r="K172" s="144"/>
      <c r="L172" s="144"/>
      <c r="M172" s="144"/>
      <c r="N172" s="144"/>
      <c r="O172" s="51"/>
    </row>
    <row r="173" spans="1:722" s="48" customFormat="1" ht="15.75">
      <c r="F173" s="85"/>
      <c r="K173" s="144"/>
      <c r="L173" s="144"/>
      <c r="M173" s="144"/>
      <c r="N173" s="144"/>
      <c r="O173" s="51"/>
    </row>
    <row r="174" spans="1:722" s="48" customFormat="1" ht="15.75">
      <c r="F174" s="85"/>
      <c r="K174" s="144"/>
      <c r="L174" s="144"/>
      <c r="M174" s="144"/>
      <c r="N174" s="144"/>
      <c r="O174" s="51"/>
    </row>
    <row r="175" spans="1:722" s="40" customFormat="1" ht="30" customHeight="1">
      <c r="A175" s="421" t="s">
        <v>475</v>
      </c>
      <c r="B175" s="421"/>
      <c r="C175" s="421"/>
      <c r="D175" s="421"/>
      <c r="E175" s="421"/>
      <c r="F175" s="421"/>
      <c r="G175" s="421"/>
      <c r="H175" s="421"/>
      <c r="I175" s="421"/>
      <c r="J175" s="421"/>
      <c r="K175" s="421"/>
      <c r="L175" s="116"/>
      <c r="M175" s="116"/>
      <c r="N175" s="104"/>
      <c r="O175" s="104"/>
      <c r="P175" s="104"/>
      <c r="Q175" s="105"/>
      <c r="R175" s="105"/>
      <c r="S175" s="105"/>
      <c r="T175" s="106"/>
      <c r="W175" s="107"/>
      <c r="X175" s="108"/>
      <c r="Y175" s="108"/>
    </row>
    <row r="176" spans="1:722" s="48" customFormat="1" ht="15.75">
      <c r="F176" s="85"/>
      <c r="K176" s="144"/>
      <c r="L176" s="144"/>
      <c r="M176" s="144"/>
      <c r="N176" s="144"/>
      <c r="O176" s="51"/>
    </row>
    <row r="177" spans="1:573" s="48" customFormat="1" ht="15.75">
      <c r="F177" s="85"/>
      <c r="K177" s="144"/>
      <c r="L177" s="144"/>
      <c r="M177" s="144"/>
      <c r="N177" s="144"/>
      <c r="O177" s="51"/>
    </row>
    <row r="178" spans="1:573" s="48" customFormat="1" ht="15.75">
      <c r="F178" s="85"/>
      <c r="K178" s="144"/>
      <c r="L178" s="144"/>
      <c r="M178" s="144"/>
      <c r="N178" s="144"/>
      <c r="O178" s="51"/>
    </row>
    <row r="179" spans="1:573" ht="90.75" customHeight="1">
      <c r="A179" s="27" t="s">
        <v>1</v>
      </c>
      <c r="B179" s="24" t="s">
        <v>25</v>
      </c>
      <c r="C179" s="24" t="s">
        <v>9</v>
      </c>
      <c r="D179" s="24" t="s">
        <v>26</v>
      </c>
      <c r="E179" s="24" t="s">
        <v>2</v>
      </c>
      <c r="F179" s="24" t="s">
        <v>27</v>
      </c>
      <c r="G179" s="24"/>
      <c r="H179" s="24" t="s">
        <v>39</v>
      </c>
      <c r="I179" s="24"/>
      <c r="J179" s="24"/>
      <c r="K179" s="24" t="s">
        <v>473</v>
      </c>
      <c r="L179" s="85"/>
      <c r="N179" s="61"/>
      <c r="O179" s="85"/>
      <c r="P179" s="85"/>
      <c r="Q179" s="85"/>
      <c r="R179" s="85"/>
      <c r="S179" s="85"/>
      <c r="T179" s="85"/>
      <c r="U179" s="85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</row>
    <row r="180" spans="1:573" s="80" customFormat="1" ht="30" customHeight="1">
      <c r="A180" s="31">
        <f>1+A178</f>
        <v>1</v>
      </c>
      <c r="B180" s="69"/>
      <c r="C180" s="69" t="s">
        <v>115</v>
      </c>
      <c r="D180" s="81">
        <v>43182</v>
      </c>
      <c r="E180" s="83" t="s">
        <v>116</v>
      </c>
      <c r="F180" s="83" t="s">
        <v>117</v>
      </c>
      <c r="G180" s="83"/>
      <c r="H180" s="83" t="s">
        <v>46</v>
      </c>
      <c r="I180" s="83"/>
      <c r="J180" s="83"/>
      <c r="K180" s="30">
        <v>800000</v>
      </c>
      <c r="L180" s="104"/>
      <c r="N180" s="40"/>
      <c r="O180" s="104"/>
      <c r="P180" s="104"/>
      <c r="Q180" s="105"/>
      <c r="R180" s="105"/>
      <c r="S180" s="105"/>
      <c r="T180" s="106"/>
      <c r="U180" s="40"/>
      <c r="V180" s="40"/>
      <c r="W180" s="107"/>
      <c r="X180" s="108"/>
      <c r="Y180" s="108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573" s="80" customFormat="1" ht="30" customHeight="1">
      <c r="A181" s="31">
        <f t="shared" ref="A181:A186" si="5">1+A180</f>
        <v>2</v>
      </c>
      <c r="B181" s="69"/>
      <c r="C181" s="83" t="s">
        <v>181</v>
      </c>
      <c r="D181" s="81">
        <v>43292</v>
      </c>
      <c r="E181" s="82" t="s">
        <v>182</v>
      </c>
      <c r="F181" s="83" t="s">
        <v>50</v>
      </c>
      <c r="G181" s="83"/>
      <c r="H181" s="82" t="s">
        <v>46</v>
      </c>
      <c r="I181" s="82"/>
      <c r="J181" s="82"/>
      <c r="K181" s="4">
        <f>1150000</f>
        <v>1150000</v>
      </c>
      <c r="L181" s="132"/>
      <c r="N181" s="40"/>
      <c r="O181" s="63"/>
      <c r="P181" s="109"/>
      <c r="Q181" s="109"/>
      <c r="R181" s="109"/>
      <c r="S181" s="114"/>
      <c r="T181" s="40"/>
      <c r="U181" s="40"/>
      <c r="V181" s="40"/>
      <c r="W181" s="107"/>
      <c r="X181" s="108"/>
      <c r="Y181" s="108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573" s="80" customFormat="1" ht="30" customHeight="1">
      <c r="A182" s="31">
        <f t="shared" si="5"/>
        <v>3</v>
      </c>
      <c r="B182" s="69"/>
      <c r="C182" s="83" t="s">
        <v>191</v>
      </c>
      <c r="D182" s="81">
        <v>43614</v>
      </c>
      <c r="E182" s="82" t="s">
        <v>107</v>
      </c>
      <c r="F182" s="83" t="s">
        <v>192</v>
      </c>
      <c r="G182" s="83">
        <v>1.4</v>
      </c>
      <c r="H182" s="82" t="s">
        <v>193</v>
      </c>
      <c r="I182" s="82"/>
      <c r="J182" s="82"/>
      <c r="K182" s="7">
        <f>3873400-3162309-710661</f>
        <v>430</v>
      </c>
      <c r="L182" s="104"/>
      <c r="N182" s="40"/>
      <c r="O182" s="104"/>
      <c r="P182" s="104"/>
      <c r="Q182" s="105"/>
      <c r="R182" s="105"/>
      <c r="S182" s="105"/>
      <c r="T182" s="106"/>
      <c r="U182" s="40"/>
      <c r="V182" s="40"/>
      <c r="W182" s="107"/>
      <c r="X182" s="108"/>
      <c r="Y182" s="108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573" s="80" customFormat="1" ht="30" customHeight="1">
      <c r="A183" s="31">
        <f t="shared" si="5"/>
        <v>4</v>
      </c>
      <c r="B183" s="69"/>
      <c r="C183" s="83"/>
      <c r="D183" s="81">
        <v>42809</v>
      </c>
      <c r="E183" s="82" t="s">
        <v>402</v>
      </c>
      <c r="F183" s="83"/>
      <c r="G183" s="83"/>
      <c r="H183" s="82"/>
      <c r="I183" s="82"/>
      <c r="J183" s="82"/>
      <c r="K183" s="7">
        <f>3100000-1550000</f>
        <v>1550000</v>
      </c>
      <c r="L183" s="104"/>
      <c r="N183" s="40"/>
      <c r="O183" s="104"/>
      <c r="P183" s="104"/>
      <c r="Q183" s="105"/>
      <c r="R183" s="105"/>
      <c r="S183" s="105"/>
      <c r="T183" s="106"/>
      <c r="U183" s="40"/>
      <c r="V183" s="40"/>
      <c r="W183" s="107"/>
      <c r="X183" s="108"/>
      <c r="Y183" s="108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573" s="80" customFormat="1" ht="30" customHeight="1">
      <c r="A184" s="31">
        <f t="shared" si="5"/>
        <v>5</v>
      </c>
      <c r="B184" s="69"/>
      <c r="C184" s="83"/>
      <c r="D184" s="81">
        <v>43614</v>
      </c>
      <c r="E184" s="83" t="s">
        <v>403</v>
      </c>
      <c r="F184" s="83"/>
      <c r="G184" s="83"/>
      <c r="H184" s="82"/>
      <c r="I184" s="82"/>
      <c r="J184" s="82"/>
      <c r="K184" s="4">
        <v>4000000</v>
      </c>
      <c r="L184" s="104"/>
      <c r="N184" s="40"/>
      <c r="O184" s="104"/>
      <c r="P184" s="104"/>
      <c r="Q184" s="105"/>
      <c r="R184" s="105"/>
      <c r="S184" s="105"/>
      <c r="T184" s="106"/>
      <c r="U184" s="40"/>
      <c r="V184" s="40"/>
      <c r="W184" s="107"/>
      <c r="X184" s="108"/>
      <c r="Y184" s="108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573" s="80" customFormat="1" ht="30" customHeight="1">
      <c r="A185" s="31">
        <f t="shared" si="5"/>
        <v>6</v>
      </c>
      <c r="B185" s="69"/>
      <c r="C185" s="83" t="s">
        <v>405</v>
      </c>
      <c r="D185" s="81">
        <v>43614</v>
      </c>
      <c r="E185" s="83" t="s">
        <v>404</v>
      </c>
      <c r="F185" s="83"/>
      <c r="G185" s="83"/>
      <c r="H185" s="82"/>
      <c r="I185" s="82"/>
      <c r="J185" s="82"/>
      <c r="K185" s="4">
        <f>656880-131376</f>
        <v>525504</v>
      </c>
      <c r="L185" s="104"/>
      <c r="N185" s="40"/>
      <c r="O185" s="104"/>
      <c r="P185" s="104"/>
      <c r="Q185" s="105"/>
      <c r="R185" s="105"/>
      <c r="S185" s="105"/>
      <c r="T185" s="106"/>
      <c r="U185" s="40"/>
      <c r="V185" s="40"/>
      <c r="W185" s="107"/>
      <c r="X185" s="108"/>
      <c r="Y185" s="108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573" s="80" customFormat="1" ht="30" customHeight="1">
      <c r="A186" s="31">
        <f t="shared" si="5"/>
        <v>7</v>
      </c>
      <c r="B186" s="69"/>
      <c r="C186" s="83" t="s">
        <v>431</v>
      </c>
      <c r="D186" s="81">
        <v>43854</v>
      </c>
      <c r="E186" s="83" t="s">
        <v>432</v>
      </c>
      <c r="F186" s="83" t="s">
        <v>50</v>
      </c>
      <c r="G186" s="83"/>
      <c r="H186" s="82" t="s">
        <v>46</v>
      </c>
      <c r="I186" s="82"/>
      <c r="J186" s="82"/>
      <c r="K186" s="4">
        <v>1350000</v>
      </c>
      <c r="L186" s="104"/>
      <c r="N186" s="40"/>
      <c r="O186" s="104"/>
      <c r="P186" s="104"/>
      <c r="Q186" s="105"/>
      <c r="R186" s="105"/>
      <c r="S186" s="105"/>
      <c r="T186" s="106"/>
      <c r="U186" s="40"/>
      <c r="V186" s="40"/>
      <c r="W186" s="107"/>
      <c r="X186" s="108"/>
      <c r="Y186" s="108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573" s="47" customFormat="1" ht="28.5" customHeight="1">
      <c r="A187" s="418" t="s">
        <v>3</v>
      </c>
      <c r="B187" s="419"/>
      <c r="C187" s="419"/>
      <c r="D187" s="419"/>
      <c r="E187" s="419"/>
      <c r="F187" s="419"/>
      <c r="G187" s="419"/>
      <c r="H187" s="419"/>
      <c r="I187" s="420"/>
      <c r="J187" s="121"/>
      <c r="K187" s="117">
        <f>SUM(K180:K186)</f>
        <v>9375934</v>
      </c>
      <c r="L187" s="95"/>
      <c r="N187" s="48"/>
      <c r="O187" s="95"/>
      <c r="P187" s="95"/>
      <c r="Q187" s="95"/>
      <c r="R187" s="95"/>
      <c r="S187" s="95"/>
      <c r="T187" s="95"/>
      <c r="U187" s="95"/>
      <c r="V187" s="48"/>
      <c r="W187" s="107"/>
      <c r="X187" s="108"/>
      <c r="Y187" s="10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  <c r="IR187" s="46"/>
      <c r="IS187" s="46"/>
      <c r="IT187" s="46"/>
      <c r="IU187" s="46"/>
      <c r="IV187" s="46"/>
      <c r="IW187" s="46"/>
      <c r="IX187" s="46"/>
      <c r="IY187" s="46"/>
      <c r="IZ187" s="46"/>
      <c r="JA187" s="46"/>
      <c r="JB187" s="46"/>
      <c r="JC187" s="46"/>
      <c r="JD187" s="46"/>
      <c r="JE187" s="46"/>
      <c r="JF187" s="46"/>
      <c r="JG187" s="46"/>
      <c r="JH187" s="46"/>
      <c r="JI187" s="46"/>
      <c r="JJ187" s="46"/>
      <c r="JK187" s="46"/>
      <c r="JL187" s="46"/>
      <c r="JM187" s="46"/>
      <c r="JN187" s="46"/>
      <c r="JO187" s="46"/>
      <c r="JP187" s="46"/>
      <c r="JQ187" s="46"/>
      <c r="JR187" s="46"/>
      <c r="JS187" s="46"/>
      <c r="JT187" s="46"/>
      <c r="JU187" s="46"/>
      <c r="JV187" s="46"/>
      <c r="JW187" s="46"/>
      <c r="JX187" s="46"/>
      <c r="JY187" s="46"/>
      <c r="JZ187" s="46"/>
      <c r="KA187" s="46"/>
      <c r="KB187" s="46"/>
      <c r="KC187" s="46"/>
      <c r="KD187" s="46"/>
      <c r="KE187" s="46"/>
      <c r="KF187" s="46"/>
      <c r="KG187" s="46"/>
      <c r="KH187" s="46"/>
      <c r="KI187" s="46"/>
      <c r="KJ187" s="46"/>
      <c r="KK187" s="46"/>
      <c r="KL187" s="46"/>
      <c r="KM187" s="46"/>
      <c r="KN187" s="46"/>
      <c r="KO187" s="46"/>
      <c r="KP187" s="46"/>
      <c r="KQ187" s="46"/>
      <c r="KR187" s="46"/>
      <c r="KS187" s="46"/>
      <c r="KT187" s="46"/>
      <c r="KU187" s="46"/>
      <c r="KV187" s="46"/>
      <c r="KW187" s="46"/>
      <c r="KX187" s="46"/>
      <c r="KY187" s="46"/>
      <c r="KZ187" s="46"/>
      <c r="LA187" s="46"/>
      <c r="LB187" s="46"/>
      <c r="LC187" s="46"/>
      <c r="LD187" s="46"/>
      <c r="LE187" s="46"/>
      <c r="LF187" s="46"/>
      <c r="LG187" s="46"/>
      <c r="LH187" s="46"/>
      <c r="LI187" s="46"/>
      <c r="LJ187" s="46"/>
      <c r="LK187" s="46"/>
      <c r="LL187" s="46"/>
      <c r="LM187" s="46"/>
      <c r="LN187" s="46"/>
      <c r="LO187" s="46"/>
      <c r="LP187" s="46"/>
      <c r="LQ187" s="46"/>
      <c r="LR187" s="46"/>
      <c r="LS187" s="46"/>
      <c r="LT187" s="46"/>
      <c r="LU187" s="46"/>
      <c r="LV187" s="46"/>
      <c r="LW187" s="46"/>
      <c r="LX187" s="46"/>
      <c r="LY187" s="46"/>
      <c r="LZ187" s="46"/>
      <c r="MA187" s="46"/>
      <c r="MB187" s="46"/>
      <c r="MC187" s="46"/>
      <c r="MD187" s="46"/>
      <c r="ME187" s="46"/>
      <c r="MF187" s="46"/>
      <c r="MG187" s="46"/>
      <c r="MH187" s="46"/>
      <c r="MI187" s="46"/>
      <c r="MJ187" s="46"/>
      <c r="MK187" s="46"/>
      <c r="ML187" s="46"/>
      <c r="MM187" s="46"/>
      <c r="MN187" s="46"/>
      <c r="MO187" s="46"/>
      <c r="MP187" s="46"/>
      <c r="MQ187" s="46"/>
      <c r="MR187" s="46"/>
      <c r="MS187" s="46"/>
      <c r="MT187" s="46"/>
      <c r="MU187" s="46"/>
      <c r="MV187" s="46"/>
      <c r="MW187" s="46"/>
      <c r="MX187" s="46"/>
      <c r="MY187" s="46"/>
      <c r="MZ187" s="46"/>
      <c r="NA187" s="46"/>
      <c r="NB187" s="46"/>
      <c r="NC187" s="46"/>
      <c r="ND187" s="46"/>
      <c r="NE187" s="46"/>
      <c r="NF187" s="46"/>
      <c r="NG187" s="46"/>
      <c r="NH187" s="46"/>
      <c r="NI187" s="46"/>
      <c r="NJ187" s="46"/>
      <c r="NK187" s="46"/>
      <c r="NL187" s="46"/>
      <c r="NM187" s="46"/>
      <c r="NN187" s="46"/>
      <c r="NO187" s="46"/>
      <c r="NP187" s="46"/>
      <c r="NQ187" s="46"/>
      <c r="NR187" s="46"/>
      <c r="NS187" s="46"/>
      <c r="NT187" s="46"/>
      <c r="NU187" s="46"/>
      <c r="NV187" s="46"/>
      <c r="NW187" s="46"/>
      <c r="NX187" s="46"/>
      <c r="NY187" s="46"/>
      <c r="NZ187" s="46"/>
      <c r="OA187" s="46"/>
      <c r="OB187" s="46"/>
      <c r="OC187" s="46"/>
      <c r="OD187" s="46"/>
      <c r="OE187" s="46"/>
      <c r="OF187" s="46"/>
      <c r="OG187" s="46"/>
      <c r="OH187" s="46"/>
      <c r="OI187" s="46"/>
      <c r="OJ187" s="46"/>
      <c r="OK187" s="46"/>
      <c r="OL187" s="46"/>
      <c r="OM187" s="46"/>
      <c r="ON187" s="46"/>
      <c r="OO187" s="46"/>
      <c r="OP187" s="46"/>
      <c r="OQ187" s="46"/>
      <c r="OR187" s="46"/>
      <c r="OS187" s="46"/>
      <c r="OT187" s="46"/>
      <c r="OU187" s="46"/>
      <c r="OV187" s="46"/>
      <c r="OW187" s="46"/>
      <c r="OX187" s="46"/>
      <c r="OY187" s="46"/>
      <c r="OZ187" s="46"/>
      <c r="PA187" s="46"/>
      <c r="PB187" s="46"/>
      <c r="PC187" s="46"/>
      <c r="PD187" s="46"/>
      <c r="PE187" s="46"/>
      <c r="PF187" s="46"/>
      <c r="PG187" s="46"/>
      <c r="PH187" s="46"/>
      <c r="PI187" s="46"/>
      <c r="PJ187" s="46"/>
      <c r="PK187" s="46"/>
      <c r="PL187" s="46"/>
      <c r="PM187" s="46"/>
      <c r="PN187" s="46"/>
      <c r="PO187" s="46"/>
      <c r="PP187" s="46"/>
      <c r="PQ187" s="46"/>
      <c r="PR187" s="46"/>
      <c r="PS187" s="46"/>
      <c r="PT187" s="46"/>
      <c r="PU187" s="46"/>
      <c r="PV187" s="46"/>
      <c r="PW187" s="46"/>
      <c r="PX187" s="46"/>
      <c r="PY187" s="46"/>
      <c r="PZ187" s="46"/>
      <c r="QA187" s="46"/>
      <c r="QB187" s="46"/>
      <c r="QC187" s="46"/>
      <c r="QD187" s="46"/>
      <c r="QE187" s="46"/>
      <c r="QF187" s="46"/>
      <c r="QG187" s="46"/>
      <c r="QH187" s="46"/>
      <c r="QI187" s="46"/>
      <c r="QJ187" s="46"/>
      <c r="QK187" s="46"/>
      <c r="QL187" s="46"/>
      <c r="QM187" s="46"/>
      <c r="QN187" s="46"/>
      <c r="QO187" s="46"/>
      <c r="QP187" s="46"/>
      <c r="QQ187" s="46"/>
      <c r="QR187" s="46"/>
      <c r="QS187" s="46"/>
      <c r="QT187" s="46"/>
      <c r="QU187" s="46"/>
      <c r="QV187" s="46"/>
      <c r="QW187" s="46"/>
      <c r="QX187" s="46"/>
      <c r="QY187" s="46"/>
      <c r="QZ187" s="46"/>
      <c r="RA187" s="46"/>
      <c r="RB187" s="46"/>
      <c r="RC187" s="46"/>
      <c r="RD187" s="46"/>
      <c r="RE187" s="46"/>
      <c r="RF187" s="46"/>
      <c r="RG187" s="46"/>
      <c r="RH187" s="46"/>
      <c r="RI187" s="46"/>
      <c r="RJ187" s="46"/>
      <c r="RK187" s="46"/>
      <c r="RL187" s="46"/>
      <c r="RM187" s="46"/>
      <c r="RN187" s="46"/>
      <c r="RO187" s="46"/>
      <c r="RP187" s="46"/>
      <c r="RQ187" s="46"/>
      <c r="RR187" s="46"/>
      <c r="RS187" s="46"/>
      <c r="RT187" s="46"/>
      <c r="RU187" s="46"/>
      <c r="RV187" s="46"/>
      <c r="RW187" s="46"/>
      <c r="RX187" s="46"/>
      <c r="RY187" s="46"/>
      <c r="RZ187" s="46"/>
      <c r="SA187" s="46"/>
      <c r="SB187" s="46"/>
      <c r="SC187" s="46"/>
      <c r="SD187" s="46"/>
      <c r="SE187" s="46"/>
      <c r="SF187" s="46"/>
      <c r="SG187" s="46"/>
      <c r="SH187" s="46"/>
      <c r="SI187" s="46"/>
      <c r="SJ187" s="46"/>
      <c r="SK187" s="46"/>
      <c r="SL187" s="46"/>
      <c r="SM187" s="46"/>
      <c r="SN187" s="46"/>
      <c r="SO187" s="46"/>
      <c r="SP187" s="46"/>
      <c r="SQ187" s="46"/>
      <c r="SR187" s="46"/>
      <c r="SS187" s="46"/>
      <c r="ST187" s="46"/>
      <c r="SU187" s="46"/>
      <c r="SV187" s="46"/>
      <c r="SW187" s="46"/>
      <c r="SX187" s="46"/>
      <c r="SY187" s="46"/>
      <c r="SZ187" s="46"/>
      <c r="TA187" s="46"/>
      <c r="TB187" s="46"/>
      <c r="TC187" s="46"/>
      <c r="TD187" s="46"/>
      <c r="TE187" s="46"/>
      <c r="TF187" s="46"/>
      <c r="TG187" s="46"/>
      <c r="TH187" s="46"/>
      <c r="TI187" s="46"/>
      <c r="TJ187" s="46"/>
      <c r="TK187" s="46"/>
      <c r="TL187" s="46"/>
      <c r="TM187" s="46"/>
      <c r="TN187" s="46"/>
      <c r="TO187" s="46"/>
      <c r="TP187" s="46"/>
      <c r="TQ187" s="46"/>
      <c r="TR187" s="46"/>
      <c r="TS187" s="46"/>
      <c r="TT187" s="46"/>
      <c r="TU187" s="46"/>
      <c r="TV187" s="46"/>
      <c r="TW187" s="46"/>
      <c r="TX187" s="46"/>
      <c r="TY187" s="46"/>
      <c r="TZ187" s="46"/>
      <c r="UA187" s="46"/>
      <c r="UB187" s="46"/>
      <c r="UC187" s="46"/>
      <c r="UD187" s="46"/>
      <c r="UE187" s="46"/>
      <c r="UF187" s="46"/>
      <c r="UG187" s="46"/>
      <c r="UH187" s="46"/>
      <c r="UI187" s="46"/>
      <c r="UJ187" s="46"/>
      <c r="UK187" s="46"/>
      <c r="UL187" s="46"/>
      <c r="UM187" s="46"/>
      <c r="UN187" s="46"/>
      <c r="UO187" s="46"/>
      <c r="UP187" s="46"/>
      <c r="UQ187" s="46"/>
      <c r="UR187" s="46"/>
      <c r="US187" s="46"/>
      <c r="UT187" s="46"/>
      <c r="UU187" s="46"/>
      <c r="UV187" s="46"/>
      <c r="UW187" s="46"/>
      <c r="UX187" s="46"/>
      <c r="UY187" s="46"/>
      <c r="UZ187" s="46"/>
      <c r="VA187" s="46"/>
    </row>
    <row r="188" spans="1:573" s="48" customFormat="1" ht="15.75">
      <c r="F188" s="85"/>
      <c r="K188" s="144"/>
      <c r="L188" s="144"/>
      <c r="M188" s="144"/>
      <c r="N188" s="144"/>
      <c r="O188" s="51"/>
    </row>
    <row r="189" spans="1:573" s="48" customFormat="1" ht="15.75">
      <c r="F189" s="85"/>
      <c r="K189" s="144"/>
      <c r="L189" s="144"/>
      <c r="M189" s="144"/>
      <c r="N189" s="144"/>
      <c r="O189" s="51"/>
    </row>
    <row r="190" spans="1:573" s="48" customFormat="1" ht="15.75">
      <c r="F190" s="85"/>
      <c r="K190" s="144"/>
      <c r="L190" s="144"/>
      <c r="M190" s="144"/>
      <c r="N190" s="144"/>
      <c r="O190" s="51"/>
    </row>
    <row r="191" spans="1:573" s="48" customFormat="1" ht="15.75">
      <c r="F191" s="85"/>
      <c r="K191" s="144"/>
      <c r="L191" s="144"/>
      <c r="M191" s="144"/>
      <c r="N191" s="144"/>
      <c r="O191" s="51"/>
    </row>
    <row r="193" spans="1:14">
      <c r="M193" s="67"/>
    </row>
    <row r="195" spans="1:14" s="93" customFormat="1" ht="15.75">
      <c r="A195" s="424" t="s">
        <v>348</v>
      </c>
      <c r="B195" s="424"/>
      <c r="C195" s="424"/>
      <c r="E195" s="425" t="s">
        <v>465</v>
      </c>
      <c r="F195" s="425"/>
      <c r="G195" s="425"/>
      <c r="J195" s="425" t="s">
        <v>467</v>
      </c>
      <c r="K195" s="425"/>
      <c r="L195" s="425"/>
      <c r="M195" s="422"/>
      <c r="N195" s="422"/>
    </row>
    <row r="196" spans="1:14" s="94" customFormat="1" ht="15.75">
      <c r="A196" s="423" t="s">
        <v>349</v>
      </c>
      <c r="B196" s="423"/>
      <c r="C196" s="423"/>
      <c r="E196" s="423" t="s">
        <v>466</v>
      </c>
      <c r="F196" s="423"/>
      <c r="G196" s="423"/>
      <c r="J196" s="423" t="s">
        <v>468</v>
      </c>
      <c r="K196" s="423"/>
      <c r="L196" s="423"/>
      <c r="M196" s="422"/>
      <c r="N196" s="422"/>
    </row>
    <row r="197" spans="1:14" s="80" customFormat="1" ht="15.75">
      <c r="A197" s="414"/>
      <c r="B197" s="414"/>
      <c r="C197" s="414"/>
      <c r="E197" s="414"/>
      <c r="F197" s="414"/>
      <c r="K197" s="414"/>
      <c r="L197" s="414"/>
      <c r="M197" s="413"/>
      <c r="N197" s="413"/>
    </row>
  </sheetData>
  <sortState xmlns:xlrd2="http://schemas.microsoft.com/office/spreadsheetml/2017/richdata2" ref="A7:Q45">
    <sortCondition sortBy="cellColor" ref="E7:E45" dxfId="1"/>
  </sortState>
  <mergeCells count="35">
    <mergeCell ref="E196:G196"/>
    <mergeCell ref="J196:L196"/>
    <mergeCell ref="E167:G167"/>
    <mergeCell ref="J167:L167"/>
    <mergeCell ref="M167:N167"/>
    <mergeCell ref="J195:L195"/>
    <mergeCell ref="M195:N195"/>
    <mergeCell ref="E69:G69"/>
    <mergeCell ref="J69:L69"/>
    <mergeCell ref="M69:N69"/>
    <mergeCell ref="B161:E161"/>
    <mergeCell ref="A69:C69"/>
    <mergeCell ref="A70:C70"/>
    <mergeCell ref="E70:G70"/>
    <mergeCell ref="J70:L70"/>
    <mergeCell ref="M70:N70"/>
    <mergeCell ref="B160:F160"/>
    <mergeCell ref="A157:I157"/>
    <mergeCell ref="A74:L74"/>
    <mergeCell ref="M197:N197"/>
    <mergeCell ref="A197:C197"/>
    <mergeCell ref="E197:F197"/>
    <mergeCell ref="K197:L197"/>
    <mergeCell ref="A162:E162"/>
    <mergeCell ref="A187:I187"/>
    <mergeCell ref="A175:K175"/>
    <mergeCell ref="M196:N196"/>
    <mergeCell ref="A196:C196"/>
    <mergeCell ref="A166:C166"/>
    <mergeCell ref="E166:G166"/>
    <mergeCell ref="J166:L166"/>
    <mergeCell ref="M166:N166"/>
    <mergeCell ref="A167:C167"/>
    <mergeCell ref="A195:C195"/>
    <mergeCell ref="E195:G195"/>
  </mergeCells>
  <pageMargins left="1.1023622047244095" right="0" top="0.74803149606299213" bottom="0.74803149606299213" header="0.31496062992125984" footer="0.31496062992125984"/>
  <pageSetup scale="35" orientation="landscape" r:id="rId1"/>
  <rowBreaks count="4" manualBreakCount="4">
    <brk id="15" max="11" man="1"/>
    <brk id="71" max="11" man="1"/>
    <brk id="72" max="11" man="1"/>
    <brk id="17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P59"/>
  <sheetViews>
    <sheetView view="pageBreakPreview" topLeftCell="A7" zoomScale="60" zoomScaleNormal="69" workbookViewId="0">
      <selection activeCell="A2" sqref="A2:G2"/>
    </sheetView>
  </sheetViews>
  <sheetFormatPr baseColWidth="10" defaultRowHeight="15"/>
  <cols>
    <col min="1" max="1" width="19.42578125" style="161" customWidth="1"/>
    <col min="2" max="2" width="27.7109375" style="161" customWidth="1"/>
    <col min="3" max="3" width="17" style="161" customWidth="1"/>
    <col min="4" max="4" width="45.140625" style="161" customWidth="1"/>
    <col min="5" max="5" width="24" style="161" customWidth="1"/>
    <col min="6" max="6" width="13" style="161" bestFit="1" customWidth="1"/>
    <col min="7" max="7" width="32.85546875" style="238" customWidth="1"/>
    <col min="8" max="8" width="21.140625" style="161" bestFit="1" customWidth="1"/>
    <col min="9" max="16384" width="11.42578125" style="161"/>
  </cols>
  <sheetData>
    <row r="1" spans="1:717" s="2" customFormat="1" ht="22.5">
      <c r="A1" s="442" t="s">
        <v>511</v>
      </c>
      <c r="B1" s="442"/>
      <c r="C1" s="442"/>
      <c r="D1" s="442"/>
      <c r="E1" s="442"/>
      <c r="F1" s="442"/>
      <c r="G1" s="442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</row>
    <row r="2" spans="1:717" s="2" customFormat="1" ht="15.75">
      <c r="A2" s="443" t="s">
        <v>708</v>
      </c>
      <c r="B2" s="443"/>
      <c r="C2" s="443"/>
      <c r="D2" s="443"/>
      <c r="E2" s="443"/>
      <c r="F2" s="443"/>
      <c r="G2" s="443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</row>
    <row r="3" spans="1:717" s="9" customFormat="1" ht="15.75">
      <c r="A3" s="444" t="s">
        <v>4</v>
      </c>
      <c r="B3" s="444"/>
      <c r="C3" s="444"/>
      <c r="D3" s="444"/>
      <c r="E3" s="444"/>
      <c r="F3" s="444"/>
      <c r="G3" s="444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</row>
    <row r="4" spans="1:717" ht="47.25">
      <c r="A4" s="245" t="s">
        <v>514</v>
      </c>
      <c r="B4" s="246" t="s">
        <v>9</v>
      </c>
      <c r="C4" s="246" t="s">
        <v>26</v>
      </c>
      <c r="D4" s="246" t="s">
        <v>2</v>
      </c>
      <c r="E4" s="246" t="s">
        <v>27</v>
      </c>
      <c r="F4" s="246" t="s">
        <v>39</v>
      </c>
      <c r="G4" s="247" t="s">
        <v>520</v>
      </c>
    </row>
    <row r="5" spans="1:717" s="233" customFormat="1" ht="47.25">
      <c r="A5" s="231" t="s">
        <v>538</v>
      </c>
      <c r="B5" s="232" t="s">
        <v>209</v>
      </c>
      <c r="C5" s="234">
        <v>43979</v>
      </c>
      <c r="D5" s="232" t="s">
        <v>539</v>
      </c>
      <c r="E5" s="232" t="s">
        <v>540</v>
      </c>
      <c r="F5" s="232" t="s">
        <v>541</v>
      </c>
      <c r="G5" s="237">
        <v>959242.65</v>
      </c>
    </row>
    <row r="6" spans="1:717" s="233" customFormat="1" ht="31.5">
      <c r="A6" s="231" t="s">
        <v>542</v>
      </c>
      <c r="B6" s="232" t="s">
        <v>543</v>
      </c>
      <c r="C6" s="234">
        <v>43999</v>
      </c>
      <c r="D6" s="232" t="s">
        <v>544</v>
      </c>
      <c r="E6" s="232" t="s">
        <v>545</v>
      </c>
      <c r="F6" s="232" t="s">
        <v>40</v>
      </c>
      <c r="G6" s="237">
        <v>447810</v>
      </c>
    </row>
    <row r="7" spans="1:717" s="233" customFormat="1" ht="15.75">
      <c r="A7" s="231" t="s">
        <v>546</v>
      </c>
      <c r="B7" s="232" t="s">
        <v>547</v>
      </c>
      <c r="C7" s="234">
        <v>43999</v>
      </c>
      <c r="D7" s="232" t="s">
        <v>548</v>
      </c>
      <c r="E7" s="232" t="s">
        <v>533</v>
      </c>
      <c r="F7" s="232" t="s">
        <v>159</v>
      </c>
      <c r="G7" s="237">
        <v>607464</v>
      </c>
    </row>
    <row r="8" spans="1:717" s="233" customFormat="1" ht="31.5">
      <c r="A8" s="231" t="s">
        <v>549</v>
      </c>
      <c r="B8" s="232" t="s">
        <v>328</v>
      </c>
      <c r="C8" s="234">
        <v>43872</v>
      </c>
      <c r="D8" s="232" t="s">
        <v>550</v>
      </c>
      <c r="E8" s="232" t="s">
        <v>551</v>
      </c>
      <c r="F8" s="232" t="s">
        <v>46</v>
      </c>
      <c r="G8" s="237">
        <v>120000</v>
      </c>
    </row>
    <row r="9" spans="1:717" s="233" customFormat="1" ht="63">
      <c r="A9" s="231" t="s">
        <v>552</v>
      </c>
      <c r="B9" s="232" t="s">
        <v>553</v>
      </c>
      <c r="C9" s="234">
        <v>43968</v>
      </c>
      <c r="D9" s="232" t="s">
        <v>554</v>
      </c>
      <c r="E9" s="232" t="s">
        <v>555</v>
      </c>
      <c r="F9" s="232" t="s">
        <v>45</v>
      </c>
      <c r="G9" s="237">
        <v>300000</v>
      </c>
    </row>
    <row r="10" spans="1:717" s="233" customFormat="1" ht="31.5">
      <c r="A10" s="231" t="s">
        <v>556</v>
      </c>
      <c r="B10" s="232" t="s">
        <v>557</v>
      </c>
      <c r="C10" s="234">
        <v>44014</v>
      </c>
      <c r="D10" s="232" t="s">
        <v>558</v>
      </c>
      <c r="E10" s="232" t="s">
        <v>559</v>
      </c>
      <c r="F10" s="232" t="s">
        <v>541</v>
      </c>
      <c r="G10" s="237">
        <v>531000</v>
      </c>
    </row>
    <row r="11" spans="1:717" s="233" customFormat="1" ht="31.5">
      <c r="A11" s="231" t="s">
        <v>560</v>
      </c>
      <c r="B11" s="232" t="s">
        <v>516</v>
      </c>
      <c r="C11" s="234">
        <v>43983</v>
      </c>
      <c r="D11" s="232" t="s">
        <v>561</v>
      </c>
      <c r="E11" s="232" t="s">
        <v>562</v>
      </c>
      <c r="F11" s="232" t="s">
        <v>46</v>
      </c>
      <c r="G11" s="237">
        <v>95000</v>
      </c>
    </row>
    <row r="12" spans="1:717" s="233" customFormat="1" ht="15.75" customHeight="1">
      <c r="A12" s="231" t="s">
        <v>615</v>
      </c>
      <c r="B12" s="232"/>
      <c r="C12" s="234">
        <v>44025</v>
      </c>
      <c r="D12" s="232" t="s">
        <v>617</v>
      </c>
      <c r="E12" s="232" t="s">
        <v>616</v>
      </c>
      <c r="F12" s="232"/>
      <c r="G12" s="237">
        <v>600000</v>
      </c>
    </row>
    <row r="13" spans="1:717" s="233" customFormat="1" ht="31.5">
      <c r="A13" s="231" t="s">
        <v>565</v>
      </c>
      <c r="B13" s="232" t="s">
        <v>564</v>
      </c>
      <c r="C13" s="234">
        <v>43994</v>
      </c>
      <c r="D13" s="232" t="s">
        <v>558</v>
      </c>
      <c r="E13" s="232" t="s">
        <v>563</v>
      </c>
      <c r="F13" s="232" t="s">
        <v>541</v>
      </c>
      <c r="G13" s="237">
        <v>995000</v>
      </c>
    </row>
    <row r="14" spans="1:717" s="233" customFormat="1" ht="63">
      <c r="A14" s="231" t="s">
        <v>566</v>
      </c>
      <c r="B14" s="232" t="s">
        <v>535</v>
      </c>
      <c r="C14" s="234">
        <v>43968</v>
      </c>
      <c r="D14" s="232" t="s">
        <v>554</v>
      </c>
      <c r="E14" s="232" t="s">
        <v>555</v>
      </c>
      <c r="F14" s="232" t="s">
        <v>45</v>
      </c>
      <c r="G14" s="237">
        <v>500000</v>
      </c>
    </row>
    <row r="15" spans="1:717" s="233" customFormat="1" ht="63">
      <c r="A15" s="231" t="s">
        <v>566</v>
      </c>
      <c r="B15" s="232" t="s">
        <v>567</v>
      </c>
      <c r="C15" s="234">
        <v>43968</v>
      </c>
      <c r="D15" s="232" t="s">
        <v>554</v>
      </c>
      <c r="E15" s="232" t="s">
        <v>555</v>
      </c>
      <c r="F15" s="232" t="s">
        <v>45</v>
      </c>
      <c r="G15" s="237">
        <v>500000</v>
      </c>
    </row>
    <row r="16" spans="1:717" s="233" customFormat="1" ht="63">
      <c r="A16" s="231" t="s">
        <v>566</v>
      </c>
      <c r="B16" s="232" t="s">
        <v>74</v>
      </c>
      <c r="C16" s="234">
        <v>43968</v>
      </c>
      <c r="D16" s="232" t="s">
        <v>554</v>
      </c>
      <c r="E16" s="232" t="s">
        <v>555</v>
      </c>
      <c r="F16" s="232" t="s">
        <v>45</v>
      </c>
      <c r="G16" s="237">
        <v>500000</v>
      </c>
    </row>
    <row r="17" spans="1:7" s="233" customFormat="1" ht="31.5">
      <c r="A17" s="231" t="s">
        <v>568</v>
      </c>
      <c r="B17" s="232" t="s">
        <v>569</v>
      </c>
      <c r="C17" s="234">
        <v>44020</v>
      </c>
      <c r="D17" s="232" t="s">
        <v>570</v>
      </c>
      <c r="E17" s="232" t="s">
        <v>571</v>
      </c>
      <c r="F17" s="232" t="s">
        <v>159</v>
      </c>
      <c r="G17" s="237">
        <v>698583.6</v>
      </c>
    </row>
    <row r="18" spans="1:7" s="233" customFormat="1" ht="15.75">
      <c r="A18" s="231" t="s">
        <v>572</v>
      </c>
      <c r="B18" s="232" t="s">
        <v>573</v>
      </c>
      <c r="C18" s="234">
        <v>44018</v>
      </c>
      <c r="D18" s="232" t="s">
        <v>574</v>
      </c>
      <c r="E18" s="232" t="s">
        <v>575</v>
      </c>
      <c r="F18" s="232" t="s">
        <v>576</v>
      </c>
      <c r="G18" s="237">
        <v>671386.43</v>
      </c>
    </row>
    <row r="19" spans="1:7" s="233" customFormat="1" ht="47.25">
      <c r="A19" s="231" t="s">
        <v>515</v>
      </c>
      <c r="B19" s="232" t="s">
        <v>516</v>
      </c>
      <c r="C19" s="234">
        <v>44022</v>
      </c>
      <c r="D19" s="232" t="s">
        <v>517</v>
      </c>
      <c r="E19" s="232" t="s">
        <v>518</v>
      </c>
      <c r="F19" s="232" t="s">
        <v>519</v>
      </c>
      <c r="G19" s="237">
        <v>430121.79</v>
      </c>
    </row>
    <row r="20" spans="1:7" s="233" customFormat="1" ht="31.5">
      <c r="A20" s="231" t="s">
        <v>521</v>
      </c>
      <c r="B20" s="232" t="s">
        <v>522</v>
      </c>
      <c r="C20" s="234">
        <v>44036</v>
      </c>
      <c r="D20" s="232" t="s">
        <v>523</v>
      </c>
      <c r="E20" s="232" t="s">
        <v>524</v>
      </c>
      <c r="F20" s="232" t="s">
        <v>169</v>
      </c>
      <c r="G20" s="237">
        <v>53100</v>
      </c>
    </row>
    <row r="21" spans="1:7" s="233" customFormat="1" ht="126">
      <c r="A21" s="231" t="s">
        <v>611</v>
      </c>
      <c r="B21" s="232" t="s">
        <v>614</v>
      </c>
      <c r="C21" s="234">
        <v>44056</v>
      </c>
      <c r="D21" s="232" t="s">
        <v>613</v>
      </c>
      <c r="E21" s="232" t="s">
        <v>612</v>
      </c>
      <c r="F21" s="232"/>
      <c r="G21" s="237">
        <v>108713.42</v>
      </c>
    </row>
    <row r="22" spans="1:7" s="233" customFormat="1" ht="31.5">
      <c r="A22" s="231" t="s">
        <v>525</v>
      </c>
      <c r="B22" s="232" t="s">
        <v>526</v>
      </c>
      <c r="C22" s="234">
        <v>44050</v>
      </c>
      <c r="D22" s="232" t="s">
        <v>539</v>
      </c>
      <c r="E22" s="232" t="s">
        <v>527</v>
      </c>
      <c r="F22" s="232" t="s">
        <v>43</v>
      </c>
      <c r="G22" s="237">
        <v>771191.2</v>
      </c>
    </row>
    <row r="23" spans="1:7" s="233" customFormat="1" ht="31.5">
      <c r="A23" s="231" t="s">
        <v>528</v>
      </c>
      <c r="B23" s="232" t="s">
        <v>529</v>
      </c>
      <c r="C23" s="234">
        <v>44042</v>
      </c>
      <c r="D23" s="232" t="s">
        <v>530</v>
      </c>
      <c r="E23" s="232" t="s">
        <v>527</v>
      </c>
      <c r="F23" s="232" t="s">
        <v>43</v>
      </c>
      <c r="G23" s="237">
        <v>366257.25</v>
      </c>
    </row>
    <row r="24" spans="1:7" s="233" customFormat="1" ht="15.75">
      <c r="A24" s="231" t="s">
        <v>531</v>
      </c>
      <c r="B24" s="232" t="s">
        <v>532</v>
      </c>
      <c r="C24" s="234">
        <v>44050</v>
      </c>
      <c r="D24" s="232" t="s">
        <v>505</v>
      </c>
      <c r="E24" s="232" t="s">
        <v>533</v>
      </c>
      <c r="F24" s="232" t="s">
        <v>159</v>
      </c>
      <c r="G24" s="237">
        <v>652785.84</v>
      </c>
    </row>
    <row r="25" spans="1:7" s="233" customFormat="1" ht="47.25">
      <c r="A25" s="232" t="s">
        <v>534</v>
      </c>
      <c r="B25" s="232" t="s">
        <v>535</v>
      </c>
      <c r="C25" s="234">
        <v>44050</v>
      </c>
      <c r="D25" s="232" t="s">
        <v>536</v>
      </c>
      <c r="E25" s="232" t="s">
        <v>537</v>
      </c>
      <c r="F25" s="232" t="s">
        <v>46</v>
      </c>
      <c r="G25" s="237">
        <v>735806.2</v>
      </c>
    </row>
    <row r="26" spans="1:7" s="233" customFormat="1" ht="110.25">
      <c r="A26" s="232" t="s">
        <v>597</v>
      </c>
      <c r="B26" s="232" t="s">
        <v>516</v>
      </c>
      <c r="C26" s="234">
        <v>44056</v>
      </c>
      <c r="D26" s="232" t="s">
        <v>595</v>
      </c>
      <c r="E26" s="232" t="s">
        <v>596</v>
      </c>
      <c r="F26" s="232"/>
      <c r="G26" s="237">
        <v>49420.29</v>
      </c>
    </row>
    <row r="27" spans="1:7" s="233" customFormat="1" ht="110.25">
      <c r="A27" s="232" t="s">
        <v>599</v>
      </c>
      <c r="B27" s="232" t="s">
        <v>535</v>
      </c>
      <c r="C27" s="234">
        <v>44085</v>
      </c>
      <c r="D27" s="232" t="s">
        <v>595</v>
      </c>
      <c r="E27" s="232" t="s">
        <v>598</v>
      </c>
      <c r="F27" s="232"/>
      <c r="G27" s="237">
        <v>44063.38</v>
      </c>
    </row>
    <row r="28" spans="1:7" s="233" customFormat="1" ht="126">
      <c r="A28" s="232" t="s">
        <v>601</v>
      </c>
      <c r="B28" s="232" t="s">
        <v>609</v>
      </c>
      <c r="C28" s="234">
        <v>44085</v>
      </c>
      <c r="D28" s="232" t="s">
        <v>505</v>
      </c>
      <c r="E28" s="232" t="s">
        <v>600</v>
      </c>
      <c r="F28" s="232"/>
      <c r="G28" s="237">
        <v>118720.71</v>
      </c>
    </row>
    <row r="29" spans="1:7" s="233" customFormat="1" ht="189">
      <c r="A29" s="232" t="s">
        <v>604</v>
      </c>
      <c r="B29" s="232" t="s">
        <v>610</v>
      </c>
      <c r="C29" s="234">
        <v>44088</v>
      </c>
      <c r="D29" s="232" t="s">
        <v>602</v>
      </c>
      <c r="E29" s="232" t="s">
        <v>603</v>
      </c>
      <c r="F29" s="232"/>
      <c r="G29" s="237">
        <v>427587.2</v>
      </c>
    </row>
    <row r="30" spans="1:7" s="233" customFormat="1" ht="173.25">
      <c r="A30" s="232" t="s">
        <v>607</v>
      </c>
      <c r="B30" s="232" t="s">
        <v>608</v>
      </c>
      <c r="C30" s="234">
        <v>44088</v>
      </c>
      <c r="D30" s="232" t="s">
        <v>606</v>
      </c>
      <c r="E30" s="232" t="s">
        <v>605</v>
      </c>
      <c r="F30" s="232"/>
      <c r="G30" s="237">
        <v>1195375.3999999999</v>
      </c>
    </row>
    <row r="31" spans="1:7" s="233" customFormat="1" ht="15.75">
      <c r="A31" s="231" t="s">
        <v>619</v>
      </c>
      <c r="B31" s="311"/>
      <c r="C31" s="312"/>
      <c r="D31" s="311"/>
      <c r="E31" s="311"/>
      <c r="F31" s="311"/>
      <c r="G31" s="313">
        <v>212400</v>
      </c>
    </row>
    <row r="32" spans="1:7" s="233" customFormat="1" ht="15.75">
      <c r="A32" s="231" t="s">
        <v>620</v>
      </c>
      <c r="B32" s="311"/>
      <c r="C32" s="312"/>
      <c r="D32" s="311"/>
      <c r="E32" s="311"/>
      <c r="F32" s="311"/>
      <c r="G32" s="313">
        <v>45036.22</v>
      </c>
    </row>
    <row r="33" spans="1:718" ht="15.75">
      <c r="A33" s="446" t="s">
        <v>3</v>
      </c>
      <c r="B33" s="447"/>
      <c r="C33" s="447"/>
      <c r="D33" s="447"/>
      <c r="E33" s="447"/>
      <c r="F33" s="447"/>
      <c r="G33" s="244">
        <f>SUM(G5:G32)</f>
        <v>12736065.58</v>
      </c>
    </row>
    <row r="37" spans="1:718" s="259" customFormat="1">
      <c r="A37" s="347"/>
      <c r="B37" s="348"/>
      <c r="C37" s="348"/>
      <c r="D37" s="348"/>
      <c r="E37" s="347"/>
      <c r="F37" s="347"/>
      <c r="K37" s="347"/>
      <c r="L37" s="300"/>
      <c r="M37" s="300"/>
      <c r="N37" s="300"/>
      <c r="O37" s="300"/>
      <c r="P37" s="300"/>
      <c r="Q37" s="348"/>
      <c r="R37" s="258"/>
      <c r="S37" s="258"/>
    </row>
    <row r="38" spans="1:718" s="281" customFormat="1">
      <c r="A38" s="349"/>
      <c r="B38" s="350"/>
      <c r="C38" s="350"/>
      <c r="D38" s="351"/>
      <c r="E38" s="351"/>
      <c r="F38" s="351"/>
      <c r="G38" s="445"/>
      <c r="H38" s="445"/>
      <c r="I38" s="352"/>
      <c r="J38" s="353"/>
      <c r="K38" s="354"/>
      <c r="L38" s="300"/>
      <c r="M38" s="300"/>
      <c r="N38" s="300"/>
      <c r="O38" s="300"/>
      <c r="P38" s="300"/>
      <c r="Q38" s="355"/>
      <c r="R38" s="352"/>
      <c r="S38" s="353"/>
    </row>
    <row r="39" spans="1:718" s="285" customFormat="1" ht="15.75">
      <c r="A39" s="438" t="s">
        <v>648</v>
      </c>
      <c r="B39" s="438"/>
      <c r="C39" s="438"/>
      <c r="D39" s="356"/>
      <c r="E39" s="343" t="s">
        <v>640</v>
      </c>
      <c r="F39" s="356"/>
      <c r="G39" s="438" t="s">
        <v>634</v>
      </c>
      <c r="H39" s="438"/>
      <c r="J39" s="357"/>
      <c r="K39" s="356"/>
      <c r="L39" s="357"/>
      <c r="M39" s="300"/>
      <c r="N39" s="300"/>
      <c r="O39" s="300"/>
      <c r="P39" s="300"/>
      <c r="Q39" s="358"/>
      <c r="S39" s="357"/>
    </row>
    <row r="40" spans="1:718" s="286" customFormat="1" ht="15.75">
      <c r="A40" s="423" t="s">
        <v>649</v>
      </c>
      <c r="B40" s="423"/>
      <c r="C40" s="423"/>
      <c r="D40" s="342"/>
      <c r="E40" s="344" t="s">
        <v>641</v>
      </c>
      <c r="F40" s="344"/>
      <c r="G40" s="423" t="s">
        <v>468</v>
      </c>
      <c r="H40" s="423"/>
      <c r="J40" s="310"/>
      <c r="K40" s="344"/>
      <c r="L40" s="310"/>
      <c r="M40" s="300"/>
      <c r="N40" s="300"/>
      <c r="O40" s="300"/>
      <c r="P40" s="300"/>
      <c r="Q40" s="304"/>
      <c r="S40" s="310"/>
    </row>
    <row r="41" spans="1:718" s="363" customFormat="1" ht="23.25">
      <c r="A41" s="359"/>
      <c r="B41" s="360"/>
      <c r="C41" s="360"/>
      <c r="D41" s="360"/>
      <c r="E41" s="361"/>
      <c r="F41" s="361"/>
      <c r="G41" s="362"/>
      <c r="J41" s="362"/>
      <c r="K41" s="364"/>
    </row>
    <row r="42" spans="1:718" s="168" customFormat="1" ht="28.5" customHeight="1">
      <c r="A42" s="174"/>
      <c r="B42" s="174"/>
      <c r="C42" s="174"/>
      <c r="D42" s="174"/>
      <c r="E42" s="174"/>
      <c r="F42" s="174"/>
      <c r="G42" s="175"/>
      <c r="H42" s="175"/>
      <c r="I42" s="175"/>
      <c r="J42" s="175"/>
      <c r="K42" s="175"/>
      <c r="L42" s="175"/>
      <c r="M42" s="175"/>
      <c r="U42" s="169"/>
      <c r="V42" s="170"/>
      <c r="W42" s="170"/>
    </row>
    <row r="43" spans="1:718" s="168" customFormat="1" ht="28.5" customHeight="1">
      <c r="A43" s="174"/>
      <c r="B43" s="174"/>
      <c r="C43" s="174"/>
      <c r="D43" s="174"/>
      <c r="E43" s="174"/>
      <c r="F43" s="174"/>
      <c r="G43" s="175"/>
      <c r="H43" s="175"/>
      <c r="I43" s="175"/>
      <c r="J43" s="175"/>
      <c r="K43" s="175"/>
      <c r="L43" s="175"/>
      <c r="M43" s="175"/>
      <c r="U43" s="169"/>
      <c r="V43" s="170"/>
      <c r="W43" s="170"/>
    </row>
    <row r="44" spans="1:718" s="339" customFormat="1" ht="24.95" customHeight="1">
      <c r="A44" s="330"/>
      <c r="B44" s="330"/>
      <c r="C44" s="331"/>
      <c r="D44" s="331"/>
      <c r="E44" s="330"/>
      <c r="F44" s="332"/>
      <c r="G44" s="333"/>
      <c r="H44" s="332"/>
      <c r="I44" s="337"/>
      <c r="J44" s="337"/>
      <c r="K44" s="337"/>
      <c r="L44" s="337"/>
      <c r="M44" s="338"/>
      <c r="N44" s="338"/>
      <c r="O44" s="338"/>
      <c r="P44" s="338"/>
      <c r="Q44" s="338"/>
      <c r="R44" s="331"/>
    </row>
    <row r="45" spans="1:718" s="165" customFormat="1" ht="15.75">
      <c r="A45" s="166"/>
      <c r="D45" s="167"/>
      <c r="E45" s="167"/>
      <c r="F45" s="167"/>
      <c r="G45" s="242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  <c r="IW45" s="164"/>
      <c r="IX45" s="164"/>
      <c r="IY45" s="164"/>
      <c r="IZ45" s="164"/>
      <c r="JA45" s="164"/>
      <c r="JB45" s="164"/>
      <c r="JC45" s="164"/>
      <c r="JD45" s="164"/>
      <c r="JE45" s="164"/>
      <c r="JF45" s="164"/>
      <c r="JG45" s="164"/>
      <c r="JH45" s="164"/>
      <c r="JI45" s="164"/>
      <c r="JJ45" s="164"/>
      <c r="JK45" s="164"/>
      <c r="JL45" s="164"/>
      <c r="JM45" s="164"/>
      <c r="JN45" s="164"/>
      <c r="JO45" s="164"/>
      <c r="JP45" s="164"/>
      <c r="JQ45" s="164"/>
      <c r="JR45" s="164"/>
      <c r="JS45" s="164"/>
      <c r="JT45" s="164"/>
      <c r="JU45" s="164"/>
      <c r="JV45" s="164"/>
      <c r="JW45" s="164"/>
      <c r="JX45" s="164"/>
      <c r="JY45" s="164"/>
      <c r="JZ45" s="164"/>
      <c r="KA45" s="164"/>
      <c r="KB45" s="164"/>
      <c r="KC45" s="164"/>
      <c r="KD45" s="164"/>
      <c r="KE45" s="164"/>
      <c r="KF45" s="164"/>
      <c r="KG45" s="164"/>
      <c r="KH45" s="164"/>
      <c r="KI45" s="164"/>
      <c r="KJ45" s="164"/>
      <c r="KK45" s="164"/>
      <c r="KL45" s="164"/>
      <c r="KM45" s="164"/>
      <c r="KN45" s="164"/>
      <c r="KO45" s="164"/>
      <c r="KP45" s="164"/>
      <c r="KQ45" s="164"/>
      <c r="KR45" s="164"/>
      <c r="KS45" s="164"/>
      <c r="KT45" s="164"/>
      <c r="KU45" s="164"/>
      <c r="KV45" s="164"/>
      <c r="KW45" s="164"/>
      <c r="KX45" s="164"/>
      <c r="KY45" s="164"/>
      <c r="KZ45" s="164"/>
      <c r="LA45" s="164"/>
      <c r="LB45" s="164"/>
      <c r="LC45" s="164"/>
      <c r="LD45" s="164"/>
      <c r="LE45" s="164"/>
      <c r="LF45" s="164"/>
      <c r="LG45" s="164"/>
      <c r="LH45" s="164"/>
      <c r="LI45" s="164"/>
      <c r="LJ45" s="164"/>
      <c r="LK45" s="164"/>
      <c r="LL45" s="164"/>
      <c r="LM45" s="164"/>
      <c r="LN45" s="164"/>
      <c r="LO45" s="164"/>
      <c r="LP45" s="164"/>
      <c r="LQ45" s="164"/>
      <c r="LR45" s="164"/>
      <c r="LS45" s="164"/>
      <c r="LT45" s="164"/>
      <c r="LU45" s="164"/>
      <c r="LV45" s="164"/>
      <c r="LW45" s="164"/>
      <c r="LX45" s="164"/>
      <c r="LY45" s="164"/>
      <c r="LZ45" s="164"/>
      <c r="MA45" s="164"/>
      <c r="MB45" s="164"/>
      <c r="MC45" s="164"/>
      <c r="MD45" s="164"/>
      <c r="ME45" s="164"/>
      <c r="MF45" s="164"/>
      <c r="MG45" s="164"/>
      <c r="MH45" s="164"/>
      <c r="MI45" s="164"/>
      <c r="MJ45" s="164"/>
      <c r="MK45" s="164"/>
      <c r="ML45" s="164"/>
      <c r="MM45" s="164"/>
      <c r="MN45" s="164"/>
      <c r="MO45" s="164"/>
      <c r="MP45" s="164"/>
      <c r="MQ45" s="164"/>
      <c r="MR45" s="164"/>
      <c r="MS45" s="164"/>
      <c r="MT45" s="164"/>
      <c r="MU45" s="164"/>
      <c r="MV45" s="164"/>
      <c r="MW45" s="164"/>
      <c r="MX45" s="164"/>
      <c r="MY45" s="164"/>
      <c r="MZ45" s="164"/>
      <c r="NA45" s="164"/>
      <c r="NB45" s="164"/>
      <c r="NC45" s="164"/>
      <c r="ND45" s="164"/>
      <c r="NE45" s="164"/>
      <c r="NF45" s="164"/>
      <c r="NG45" s="164"/>
      <c r="NH45" s="164"/>
      <c r="NI45" s="164"/>
      <c r="NJ45" s="164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4"/>
      <c r="NY45" s="164"/>
      <c r="NZ45" s="164"/>
      <c r="OA45" s="164"/>
      <c r="OB45" s="164"/>
      <c r="OC45" s="164"/>
      <c r="OD45" s="164"/>
      <c r="OE45" s="164"/>
      <c r="OF45" s="164"/>
      <c r="OG45" s="164"/>
      <c r="OH45" s="164"/>
      <c r="OI45" s="164"/>
      <c r="OJ45" s="164"/>
      <c r="OK45" s="164"/>
      <c r="OL45" s="164"/>
      <c r="OM45" s="164"/>
      <c r="ON45" s="164"/>
      <c r="OO45" s="164"/>
      <c r="OP45" s="164"/>
      <c r="OQ45" s="164"/>
      <c r="OR45" s="164"/>
      <c r="OS45" s="164"/>
      <c r="OT45" s="164"/>
      <c r="OU45" s="164"/>
      <c r="OV45" s="164"/>
      <c r="OW45" s="164"/>
      <c r="OX45" s="164"/>
      <c r="OY45" s="164"/>
      <c r="OZ45" s="164"/>
      <c r="PA45" s="164"/>
      <c r="PB45" s="164"/>
      <c r="PC45" s="164"/>
      <c r="PD45" s="164"/>
      <c r="PE45" s="164"/>
      <c r="PF45" s="164"/>
      <c r="PG45" s="164"/>
      <c r="PH45" s="164"/>
      <c r="PI45" s="164"/>
      <c r="PJ45" s="164"/>
      <c r="PK45" s="164"/>
      <c r="PL45" s="164"/>
      <c r="PM45" s="164"/>
      <c r="PN45" s="164"/>
      <c r="PO45" s="164"/>
      <c r="PP45" s="164"/>
      <c r="PQ45" s="164"/>
      <c r="PR45" s="164"/>
      <c r="PS45" s="164"/>
      <c r="PT45" s="164"/>
      <c r="PU45" s="164"/>
      <c r="PV45" s="164"/>
      <c r="PW45" s="164"/>
      <c r="PX45" s="164"/>
      <c r="PY45" s="164"/>
      <c r="PZ45" s="164"/>
      <c r="QA45" s="164"/>
      <c r="QB45" s="164"/>
      <c r="QC45" s="164"/>
      <c r="QD45" s="164"/>
      <c r="QE45" s="164"/>
      <c r="QF45" s="164"/>
      <c r="QG45" s="164"/>
      <c r="QH45" s="164"/>
      <c r="QI45" s="164"/>
      <c r="QJ45" s="164"/>
      <c r="QK45" s="164"/>
      <c r="QL45" s="164"/>
      <c r="QM45" s="164"/>
      <c r="QN45" s="164"/>
      <c r="QO45" s="164"/>
      <c r="QP45" s="164"/>
      <c r="QQ45" s="164"/>
      <c r="QR45" s="164"/>
      <c r="QS45" s="164"/>
      <c r="QT45" s="164"/>
      <c r="QU45" s="164"/>
      <c r="QV45" s="164"/>
      <c r="QW45" s="164"/>
      <c r="QX45" s="164"/>
      <c r="QY45" s="164"/>
      <c r="QZ45" s="164"/>
      <c r="RA45" s="164"/>
      <c r="RB45" s="164"/>
      <c r="RC45" s="164"/>
      <c r="RD45" s="164"/>
      <c r="RE45" s="164"/>
      <c r="RF45" s="164"/>
      <c r="RG45" s="164"/>
      <c r="RH45" s="164"/>
      <c r="RI45" s="164"/>
      <c r="RJ45" s="164"/>
      <c r="RK45" s="164"/>
      <c r="RL45" s="164"/>
      <c r="RM45" s="164"/>
      <c r="RN45" s="164"/>
      <c r="RO45" s="164"/>
      <c r="RP45" s="164"/>
      <c r="RQ45" s="164"/>
      <c r="RR45" s="164"/>
      <c r="RS45" s="164"/>
      <c r="RT45" s="164"/>
      <c r="RU45" s="164"/>
      <c r="RV45" s="164"/>
      <c r="RW45" s="164"/>
      <c r="RX45" s="164"/>
      <c r="RY45" s="164"/>
      <c r="RZ45" s="164"/>
      <c r="SA45" s="164"/>
      <c r="SB45" s="164"/>
      <c r="SC45" s="164"/>
      <c r="SD45" s="164"/>
      <c r="SE45" s="164"/>
      <c r="SF45" s="164"/>
      <c r="SG45" s="164"/>
      <c r="SH45" s="164"/>
      <c r="SI45" s="164"/>
      <c r="SJ45" s="164"/>
      <c r="SK45" s="164"/>
      <c r="SL45" s="164"/>
      <c r="SM45" s="164"/>
      <c r="SN45" s="164"/>
      <c r="SO45" s="164"/>
      <c r="SP45" s="164"/>
      <c r="SQ45" s="164"/>
      <c r="SR45" s="164"/>
      <c r="SS45" s="164"/>
      <c r="ST45" s="164"/>
      <c r="SU45" s="164"/>
      <c r="SV45" s="164"/>
      <c r="SW45" s="164"/>
      <c r="SX45" s="164"/>
      <c r="SY45" s="164"/>
      <c r="SZ45" s="164"/>
      <c r="TA45" s="164"/>
      <c r="TB45" s="164"/>
      <c r="TC45" s="164"/>
      <c r="TD45" s="164"/>
      <c r="TE45" s="164"/>
      <c r="TF45" s="164"/>
      <c r="TG45" s="164"/>
      <c r="TH45" s="164"/>
      <c r="TI45" s="164"/>
      <c r="TJ45" s="164"/>
      <c r="TK45" s="164"/>
      <c r="TL45" s="164"/>
      <c r="TM45" s="164"/>
      <c r="TN45" s="164"/>
      <c r="TO45" s="164"/>
      <c r="TP45" s="164"/>
      <c r="TQ45" s="164"/>
      <c r="TR45" s="164"/>
      <c r="TS45" s="164"/>
      <c r="TT45" s="164"/>
      <c r="TU45" s="164"/>
      <c r="TV45" s="164"/>
      <c r="TW45" s="164"/>
      <c r="TX45" s="164"/>
      <c r="TY45" s="164"/>
      <c r="TZ45" s="164"/>
      <c r="UA45" s="164"/>
      <c r="UB45" s="164"/>
      <c r="UC45" s="164"/>
      <c r="UD45" s="164"/>
      <c r="UE45" s="164"/>
      <c r="UF45" s="164"/>
      <c r="UG45" s="164"/>
      <c r="UH45" s="164"/>
      <c r="UI45" s="164"/>
      <c r="UJ45" s="164"/>
      <c r="UK45" s="164"/>
      <c r="UL45" s="164"/>
      <c r="UM45" s="164"/>
      <c r="UN45" s="164"/>
      <c r="UO45" s="164"/>
      <c r="UP45" s="164"/>
      <c r="UQ45" s="164"/>
      <c r="UR45" s="164"/>
      <c r="US45" s="164"/>
      <c r="UT45" s="164"/>
      <c r="UU45" s="164"/>
      <c r="UV45" s="164"/>
      <c r="UW45" s="164"/>
      <c r="UX45" s="164"/>
      <c r="UY45" s="164"/>
      <c r="UZ45" s="164"/>
      <c r="VA45" s="164"/>
      <c r="VB45" s="164"/>
      <c r="VC45" s="164"/>
      <c r="VD45" s="164"/>
      <c r="VE45" s="164"/>
      <c r="VF45" s="164"/>
      <c r="VG45" s="164"/>
      <c r="VH45" s="164"/>
      <c r="VI45" s="164"/>
      <c r="VJ45" s="164"/>
      <c r="VK45" s="164"/>
      <c r="VL45" s="164"/>
      <c r="VM45" s="164"/>
      <c r="VN45" s="164"/>
      <c r="VO45" s="164"/>
      <c r="VP45" s="164"/>
      <c r="VQ45" s="164"/>
      <c r="VR45" s="164"/>
      <c r="VS45" s="164"/>
      <c r="VT45" s="164"/>
      <c r="VU45" s="164"/>
      <c r="VV45" s="164"/>
      <c r="VW45" s="164"/>
      <c r="VX45" s="164"/>
      <c r="VY45" s="164"/>
      <c r="VZ45" s="164"/>
      <c r="WA45" s="164"/>
      <c r="WB45" s="164"/>
      <c r="WC45" s="164"/>
      <c r="WD45" s="164"/>
      <c r="WE45" s="164"/>
      <c r="WF45" s="164"/>
      <c r="WG45" s="164"/>
      <c r="WH45" s="164"/>
      <c r="WI45" s="164"/>
      <c r="WJ45" s="164"/>
      <c r="WK45" s="164"/>
      <c r="WL45" s="164"/>
      <c r="WM45" s="164"/>
      <c r="WN45" s="164"/>
      <c r="WO45" s="164"/>
      <c r="WP45" s="164"/>
      <c r="WQ45" s="164"/>
      <c r="WR45" s="164"/>
      <c r="WS45" s="164"/>
      <c r="WT45" s="164"/>
      <c r="WU45" s="164"/>
      <c r="WV45" s="164"/>
      <c r="WW45" s="164"/>
      <c r="WX45" s="164"/>
      <c r="WY45" s="164"/>
      <c r="WZ45" s="164"/>
      <c r="XA45" s="164"/>
      <c r="XB45" s="164"/>
      <c r="XC45" s="164"/>
      <c r="XD45" s="164"/>
      <c r="XE45" s="164"/>
      <c r="XF45" s="164"/>
      <c r="XG45" s="164"/>
      <c r="XH45" s="164"/>
      <c r="XI45" s="164"/>
      <c r="XJ45" s="164"/>
      <c r="XK45" s="164"/>
      <c r="XL45" s="164"/>
      <c r="XM45" s="164"/>
      <c r="XN45" s="164"/>
      <c r="XO45" s="164"/>
      <c r="XP45" s="164"/>
      <c r="XQ45" s="164"/>
      <c r="XR45" s="164"/>
      <c r="XS45" s="164"/>
      <c r="XT45" s="164"/>
      <c r="XU45" s="164"/>
      <c r="XV45" s="164"/>
      <c r="XW45" s="164"/>
      <c r="XX45" s="164"/>
      <c r="XY45" s="164"/>
      <c r="XZ45" s="164"/>
      <c r="YA45" s="164"/>
      <c r="YB45" s="164"/>
      <c r="YC45" s="164"/>
      <c r="YD45" s="164"/>
      <c r="YE45" s="164"/>
      <c r="YF45" s="164"/>
      <c r="YG45" s="164"/>
      <c r="YH45" s="164"/>
      <c r="YI45" s="164"/>
      <c r="YJ45" s="164"/>
      <c r="YK45" s="164"/>
      <c r="YL45" s="164"/>
      <c r="YM45" s="164"/>
      <c r="YN45" s="164"/>
      <c r="YO45" s="164"/>
      <c r="YP45" s="164"/>
      <c r="YQ45" s="164"/>
      <c r="YR45" s="164"/>
      <c r="YS45" s="164"/>
      <c r="YT45" s="164"/>
      <c r="YU45" s="164"/>
      <c r="YV45" s="164"/>
      <c r="YW45" s="164"/>
      <c r="YX45" s="164"/>
      <c r="YY45" s="164"/>
      <c r="YZ45" s="164"/>
      <c r="ZA45" s="164"/>
      <c r="ZB45" s="164"/>
      <c r="ZC45" s="164"/>
      <c r="ZD45" s="164"/>
      <c r="ZE45" s="164"/>
      <c r="ZF45" s="164"/>
      <c r="ZG45" s="164"/>
      <c r="ZH45" s="164"/>
      <c r="ZI45" s="164"/>
      <c r="ZJ45" s="164"/>
      <c r="ZK45" s="164"/>
      <c r="ZL45" s="164"/>
      <c r="ZM45" s="164"/>
      <c r="ZN45" s="164"/>
      <c r="ZO45" s="164"/>
      <c r="ZP45" s="164"/>
      <c r="ZQ45" s="164"/>
      <c r="ZR45" s="164"/>
      <c r="ZS45" s="164"/>
      <c r="ZT45" s="164"/>
      <c r="ZU45" s="164"/>
      <c r="ZV45" s="164"/>
      <c r="ZW45" s="164"/>
      <c r="ZX45" s="164"/>
      <c r="ZY45" s="164"/>
      <c r="ZZ45" s="164"/>
      <c r="AAA45" s="164"/>
      <c r="AAB45" s="164"/>
      <c r="AAC45" s="164"/>
      <c r="AAD45" s="164"/>
      <c r="AAE45" s="164"/>
      <c r="AAF45" s="164"/>
      <c r="AAG45" s="164"/>
      <c r="AAH45" s="164"/>
      <c r="AAI45" s="164"/>
      <c r="AAJ45" s="164"/>
      <c r="AAK45" s="164"/>
      <c r="AAL45" s="164"/>
      <c r="AAM45" s="164"/>
      <c r="AAN45" s="164"/>
      <c r="AAO45" s="164"/>
      <c r="AAP45" s="164"/>
    </row>
    <row r="46" spans="1:718" s="94" customFormat="1" ht="15.75">
      <c r="A46" s="439"/>
      <c r="B46" s="439"/>
      <c r="C46" s="439"/>
      <c r="D46" s="229"/>
      <c r="E46" s="229"/>
      <c r="F46" s="163"/>
      <c r="G46" s="243"/>
      <c r="H46" s="163"/>
      <c r="I46" s="422"/>
      <c r="J46" s="422"/>
    </row>
    <row r="47" spans="1:718" s="165" customFormat="1" ht="15.75">
      <c r="A47" s="166"/>
      <c r="D47" s="167"/>
      <c r="E47" s="167"/>
      <c r="F47" s="167"/>
      <c r="G47" s="242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  <c r="JS47" s="164"/>
      <c r="JT47" s="164"/>
      <c r="JU47" s="164"/>
      <c r="JV47" s="164"/>
      <c r="JW47" s="164"/>
      <c r="JX47" s="164"/>
      <c r="JY47" s="164"/>
      <c r="JZ47" s="164"/>
      <c r="KA47" s="164"/>
      <c r="KB47" s="164"/>
      <c r="KC47" s="164"/>
      <c r="KD47" s="164"/>
      <c r="KE47" s="164"/>
      <c r="KF47" s="164"/>
      <c r="KG47" s="164"/>
      <c r="KH47" s="164"/>
      <c r="KI47" s="164"/>
      <c r="KJ47" s="164"/>
      <c r="KK47" s="164"/>
      <c r="KL47" s="164"/>
      <c r="KM47" s="164"/>
      <c r="KN47" s="164"/>
      <c r="KO47" s="164"/>
      <c r="KP47" s="164"/>
      <c r="KQ47" s="164"/>
      <c r="KR47" s="164"/>
      <c r="KS47" s="164"/>
      <c r="KT47" s="164"/>
      <c r="KU47" s="164"/>
      <c r="KV47" s="164"/>
      <c r="KW47" s="164"/>
      <c r="KX47" s="164"/>
      <c r="KY47" s="164"/>
      <c r="KZ47" s="164"/>
      <c r="LA47" s="164"/>
      <c r="LB47" s="164"/>
      <c r="LC47" s="164"/>
      <c r="LD47" s="164"/>
      <c r="LE47" s="164"/>
      <c r="LF47" s="164"/>
      <c r="LG47" s="164"/>
      <c r="LH47" s="164"/>
      <c r="LI47" s="164"/>
      <c r="LJ47" s="164"/>
      <c r="LK47" s="164"/>
      <c r="LL47" s="164"/>
      <c r="LM47" s="164"/>
      <c r="LN47" s="164"/>
      <c r="LO47" s="164"/>
      <c r="LP47" s="164"/>
      <c r="LQ47" s="164"/>
      <c r="LR47" s="164"/>
      <c r="LS47" s="164"/>
      <c r="LT47" s="164"/>
      <c r="LU47" s="164"/>
      <c r="LV47" s="164"/>
      <c r="LW47" s="164"/>
      <c r="LX47" s="164"/>
      <c r="LY47" s="164"/>
      <c r="LZ47" s="164"/>
      <c r="MA47" s="164"/>
      <c r="MB47" s="164"/>
      <c r="MC47" s="164"/>
      <c r="MD47" s="164"/>
      <c r="ME47" s="164"/>
      <c r="MF47" s="164"/>
      <c r="MG47" s="164"/>
      <c r="MH47" s="164"/>
      <c r="MI47" s="164"/>
      <c r="MJ47" s="164"/>
      <c r="MK47" s="164"/>
      <c r="ML47" s="164"/>
      <c r="MM47" s="164"/>
      <c r="MN47" s="164"/>
      <c r="MO47" s="164"/>
      <c r="MP47" s="164"/>
      <c r="MQ47" s="164"/>
      <c r="MR47" s="164"/>
      <c r="MS47" s="164"/>
      <c r="MT47" s="164"/>
      <c r="MU47" s="164"/>
      <c r="MV47" s="164"/>
      <c r="MW47" s="164"/>
      <c r="MX47" s="164"/>
      <c r="MY47" s="164"/>
      <c r="MZ47" s="164"/>
      <c r="NA47" s="164"/>
      <c r="NB47" s="164"/>
      <c r="NC47" s="164"/>
      <c r="ND47" s="164"/>
      <c r="NE47" s="164"/>
      <c r="NF47" s="164"/>
      <c r="NG47" s="164"/>
      <c r="NH47" s="164"/>
      <c r="NI47" s="164"/>
      <c r="NJ47" s="164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4"/>
      <c r="NY47" s="164"/>
      <c r="NZ47" s="164"/>
      <c r="OA47" s="164"/>
      <c r="OB47" s="164"/>
      <c r="OC47" s="164"/>
      <c r="OD47" s="164"/>
      <c r="OE47" s="164"/>
      <c r="OF47" s="164"/>
      <c r="OG47" s="164"/>
      <c r="OH47" s="164"/>
      <c r="OI47" s="164"/>
      <c r="OJ47" s="164"/>
      <c r="OK47" s="164"/>
      <c r="OL47" s="164"/>
      <c r="OM47" s="164"/>
      <c r="ON47" s="164"/>
      <c r="OO47" s="164"/>
      <c r="OP47" s="164"/>
      <c r="OQ47" s="164"/>
      <c r="OR47" s="164"/>
      <c r="OS47" s="164"/>
      <c r="OT47" s="164"/>
      <c r="OU47" s="164"/>
      <c r="OV47" s="164"/>
      <c r="OW47" s="164"/>
      <c r="OX47" s="164"/>
      <c r="OY47" s="164"/>
      <c r="OZ47" s="164"/>
      <c r="PA47" s="164"/>
      <c r="PB47" s="164"/>
      <c r="PC47" s="164"/>
      <c r="PD47" s="164"/>
      <c r="PE47" s="164"/>
      <c r="PF47" s="164"/>
      <c r="PG47" s="164"/>
      <c r="PH47" s="164"/>
      <c r="PI47" s="164"/>
      <c r="PJ47" s="164"/>
      <c r="PK47" s="164"/>
      <c r="PL47" s="164"/>
      <c r="PM47" s="164"/>
      <c r="PN47" s="164"/>
      <c r="PO47" s="164"/>
      <c r="PP47" s="164"/>
      <c r="PQ47" s="164"/>
      <c r="PR47" s="164"/>
      <c r="PS47" s="164"/>
      <c r="PT47" s="164"/>
      <c r="PU47" s="164"/>
      <c r="PV47" s="164"/>
      <c r="PW47" s="164"/>
      <c r="PX47" s="164"/>
      <c r="PY47" s="164"/>
      <c r="PZ47" s="164"/>
      <c r="QA47" s="164"/>
      <c r="QB47" s="164"/>
      <c r="QC47" s="164"/>
      <c r="QD47" s="164"/>
      <c r="QE47" s="164"/>
      <c r="QF47" s="164"/>
      <c r="QG47" s="164"/>
      <c r="QH47" s="164"/>
      <c r="QI47" s="164"/>
      <c r="QJ47" s="164"/>
      <c r="QK47" s="164"/>
      <c r="QL47" s="164"/>
      <c r="QM47" s="164"/>
      <c r="QN47" s="164"/>
      <c r="QO47" s="164"/>
      <c r="QP47" s="164"/>
      <c r="QQ47" s="164"/>
      <c r="QR47" s="164"/>
      <c r="QS47" s="164"/>
      <c r="QT47" s="164"/>
      <c r="QU47" s="164"/>
      <c r="QV47" s="164"/>
      <c r="QW47" s="164"/>
      <c r="QX47" s="164"/>
      <c r="QY47" s="164"/>
      <c r="QZ47" s="164"/>
      <c r="RA47" s="164"/>
      <c r="RB47" s="164"/>
      <c r="RC47" s="164"/>
      <c r="RD47" s="164"/>
      <c r="RE47" s="164"/>
      <c r="RF47" s="164"/>
      <c r="RG47" s="164"/>
      <c r="RH47" s="164"/>
      <c r="RI47" s="164"/>
      <c r="RJ47" s="164"/>
      <c r="RK47" s="164"/>
      <c r="RL47" s="164"/>
      <c r="RM47" s="164"/>
      <c r="RN47" s="164"/>
      <c r="RO47" s="164"/>
      <c r="RP47" s="164"/>
      <c r="RQ47" s="164"/>
      <c r="RR47" s="164"/>
      <c r="RS47" s="164"/>
      <c r="RT47" s="164"/>
      <c r="RU47" s="164"/>
      <c r="RV47" s="164"/>
      <c r="RW47" s="164"/>
      <c r="RX47" s="164"/>
      <c r="RY47" s="164"/>
      <c r="RZ47" s="164"/>
      <c r="SA47" s="164"/>
      <c r="SB47" s="164"/>
      <c r="SC47" s="164"/>
      <c r="SD47" s="164"/>
      <c r="SE47" s="164"/>
      <c r="SF47" s="164"/>
      <c r="SG47" s="164"/>
      <c r="SH47" s="164"/>
      <c r="SI47" s="164"/>
      <c r="SJ47" s="164"/>
      <c r="SK47" s="164"/>
      <c r="SL47" s="164"/>
      <c r="SM47" s="164"/>
      <c r="SN47" s="164"/>
      <c r="SO47" s="164"/>
      <c r="SP47" s="164"/>
      <c r="SQ47" s="164"/>
      <c r="SR47" s="164"/>
      <c r="SS47" s="164"/>
      <c r="ST47" s="164"/>
      <c r="SU47" s="164"/>
      <c r="SV47" s="164"/>
      <c r="SW47" s="164"/>
      <c r="SX47" s="164"/>
      <c r="SY47" s="164"/>
      <c r="SZ47" s="164"/>
      <c r="TA47" s="164"/>
      <c r="TB47" s="164"/>
      <c r="TC47" s="164"/>
      <c r="TD47" s="164"/>
      <c r="TE47" s="164"/>
      <c r="TF47" s="164"/>
      <c r="TG47" s="164"/>
      <c r="TH47" s="164"/>
      <c r="TI47" s="164"/>
      <c r="TJ47" s="164"/>
      <c r="TK47" s="164"/>
      <c r="TL47" s="164"/>
      <c r="TM47" s="164"/>
      <c r="TN47" s="164"/>
      <c r="TO47" s="164"/>
      <c r="TP47" s="164"/>
      <c r="TQ47" s="164"/>
      <c r="TR47" s="164"/>
      <c r="TS47" s="164"/>
      <c r="TT47" s="164"/>
      <c r="TU47" s="164"/>
      <c r="TV47" s="164"/>
      <c r="TW47" s="164"/>
      <c r="TX47" s="164"/>
      <c r="TY47" s="164"/>
      <c r="TZ47" s="164"/>
      <c r="UA47" s="164"/>
      <c r="UB47" s="164"/>
      <c r="UC47" s="164"/>
      <c r="UD47" s="164"/>
      <c r="UE47" s="164"/>
      <c r="UF47" s="164"/>
      <c r="UG47" s="164"/>
      <c r="UH47" s="164"/>
      <c r="UI47" s="164"/>
      <c r="UJ47" s="164"/>
      <c r="UK47" s="164"/>
      <c r="UL47" s="164"/>
      <c r="UM47" s="164"/>
      <c r="UN47" s="164"/>
      <c r="UO47" s="164"/>
      <c r="UP47" s="164"/>
      <c r="UQ47" s="164"/>
      <c r="UR47" s="164"/>
      <c r="US47" s="164"/>
      <c r="UT47" s="164"/>
      <c r="UU47" s="164"/>
      <c r="UV47" s="164"/>
      <c r="UW47" s="164"/>
      <c r="UX47" s="164"/>
      <c r="UY47" s="164"/>
      <c r="UZ47" s="164"/>
      <c r="VA47" s="164"/>
      <c r="VB47" s="164"/>
      <c r="VC47" s="164"/>
      <c r="VD47" s="164"/>
      <c r="VE47" s="164"/>
      <c r="VF47" s="164"/>
      <c r="VG47" s="164"/>
      <c r="VH47" s="164"/>
      <c r="VI47" s="164"/>
      <c r="VJ47" s="164"/>
      <c r="VK47" s="164"/>
      <c r="VL47" s="164"/>
      <c r="VM47" s="164"/>
      <c r="VN47" s="164"/>
      <c r="VO47" s="164"/>
      <c r="VP47" s="164"/>
      <c r="VQ47" s="164"/>
      <c r="VR47" s="164"/>
      <c r="VS47" s="164"/>
      <c r="VT47" s="164"/>
      <c r="VU47" s="164"/>
      <c r="VV47" s="164"/>
      <c r="VW47" s="164"/>
      <c r="VX47" s="164"/>
      <c r="VY47" s="164"/>
      <c r="VZ47" s="164"/>
      <c r="WA47" s="164"/>
      <c r="WB47" s="164"/>
      <c r="WC47" s="164"/>
      <c r="WD47" s="164"/>
      <c r="WE47" s="164"/>
      <c r="WF47" s="164"/>
      <c r="WG47" s="164"/>
      <c r="WH47" s="164"/>
      <c r="WI47" s="164"/>
      <c r="WJ47" s="164"/>
      <c r="WK47" s="164"/>
      <c r="WL47" s="164"/>
      <c r="WM47" s="164"/>
      <c r="WN47" s="164"/>
      <c r="WO47" s="164"/>
      <c r="WP47" s="164"/>
      <c r="WQ47" s="164"/>
      <c r="WR47" s="164"/>
      <c r="WS47" s="164"/>
      <c r="WT47" s="164"/>
      <c r="WU47" s="164"/>
      <c r="WV47" s="164"/>
      <c r="WW47" s="164"/>
      <c r="WX47" s="164"/>
      <c r="WY47" s="164"/>
      <c r="WZ47" s="164"/>
      <c r="XA47" s="164"/>
      <c r="XB47" s="164"/>
      <c r="XC47" s="164"/>
      <c r="XD47" s="164"/>
      <c r="XE47" s="164"/>
      <c r="XF47" s="164"/>
      <c r="XG47" s="164"/>
      <c r="XH47" s="164"/>
      <c r="XI47" s="164"/>
      <c r="XJ47" s="164"/>
      <c r="XK47" s="164"/>
      <c r="XL47" s="164"/>
      <c r="XM47" s="164"/>
      <c r="XN47" s="164"/>
      <c r="XO47" s="164"/>
      <c r="XP47" s="164"/>
      <c r="XQ47" s="164"/>
      <c r="XR47" s="164"/>
      <c r="XS47" s="164"/>
      <c r="XT47" s="164"/>
      <c r="XU47" s="164"/>
      <c r="XV47" s="164"/>
      <c r="XW47" s="164"/>
      <c r="XX47" s="164"/>
      <c r="XY47" s="164"/>
      <c r="XZ47" s="164"/>
      <c r="YA47" s="164"/>
      <c r="YB47" s="164"/>
      <c r="YC47" s="164"/>
      <c r="YD47" s="164"/>
      <c r="YE47" s="164"/>
      <c r="YF47" s="164"/>
      <c r="YG47" s="164"/>
      <c r="YH47" s="164"/>
      <c r="YI47" s="164"/>
      <c r="YJ47" s="164"/>
      <c r="YK47" s="164"/>
      <c r="YL47" s="164"/>
      <c r="YM47" s="164"/>
      <c r="YN47" s="164"/>
      <c r="YO47" s="164"/>
      <c r="YP47" s="164"/>
      <c r="YQ47" s="164"/>
      <c r="YR47" s="164"/>
      <c r="YS47" s="164"/>
      <c r="YT47" s="164"/>
      <c r="YU47" s="164"/>
      <c r="YV47" s="164"/>
      <c r="YW47" s="164"/>
      <c r="YX47" s="164"/>
      <c r="YY47" s="164"/>
      <c r="YZ47" s="164"/>
      <c r="ZA47" s="164"/>
      <c r="ZB47" s="164"/>
      <c r="ZC47" s="164"/>
      <c r="ZD47" s="164"/>
      <c r="ZE47" s="164"/>
      <c r="ZF47" s="164"/>
      <c r="ZG47" s="164"/>
      <c r="ZH47" s="164"/>
      <c r="ZI47" s="164"/>
      <c r="ZJ47" s="164"/>
      <c r="ZK47" s="164"/>
      <c r="ZL47" s="164"/>
      <c r="ZM47" s="164"/>
      <c r="ZN47" s="164"/>
      <c r="ZO47" s="164"/>
      <c r="ZP47" s="164"/>
      <c r="ZQ47" s="164"/>
      <c r="ZR47" s="164"/>
      <c r="ZS47" s="164"/>
      <c r="ZT47" s="164"/>
      <c r="ZU47" s="164"/>
      <c r="ZV47" s="164"/>
      <c r="ZW47" s="164"/>
      <c r="ZX47" s="164"/>
      <c r="ZY47" s="164"/>
      <c r="ZZ47" s="164"/>
      <c r="AAA47" s="164"/>
      <c r="AAB47" s="164"/>
      <c r="AAC47" s="164"/>
      <c r="AAD47" s="164"/>
      <c r="AAE47" s="164"/>
      <c r="AAF47" s="164"/>
      <c r="AAG47" s="164"/>
      <c r="AAH47" s="164"/>
      <c r="AAI47" s="164"/>
      <c r="AAJ47" s="164"/>
      <c r="AAK47" s="164"/>
      <c r="AAL47" s="164"/>
      <c r="AAM47" s="164"/>
      <c r="AAN47" s="164"/>
      <c r="AAO47" s="164"/>
      <c r="AAP47" s="164"/>
    </row>
    <row r="48" spans="1:718" s="165" customFormat="1" ht="15.75">
      <c r="A48" s="166"/>
      <c r="D48" s="167"/>
      <c r="E48" s="167"/>
      <c r="F48" s="167"/>
      <c r="G48" s="242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  <c r="IW48" s="164"/>
      <c r="IX48" s="164"/>
      <c r="IY48" s="164"/>
      <c r="IZ48" s="164"/>
      <c r="JA48" s="164"/>
      <c r="JB48" s="164"/>
      <c r="JC48" s="164"/>
      <c r="JD48" s="164"/>
      <c r="JE48" s="164"/>
      <c r="JF48" s="164"/>
      <c r="JG48" s="164"/>
      <c r="JH48" s="164"/>
      <c r="JI48" s="164"/>
      <c r="JJ48" s="164"/>
      <c r="JK48" s="164"/>
      <c r="JL48" s="164"/>
      <c r="JM48" s="164"/>
      <c r="JN48" s="164"/>
      <c r="JO48" s="164"/>
      <c r="JP48" s="164"/>
      <c r="JQ48" s="164"/>
      <c r="JR48" s="164"/>
      <c r="JS48" s="164"/>
      <c r="JT48" s="164"/>
      <c r="JU48" s="164"/>
      <c r="JV48" s="164"/>
      <c r="JW48" s="164"/>
      <c r="JX48" s="164"/>
      <c r="JY48" s="164"/>
      <c r="JZ48" s="164"/>
      <c r="KA48" s="164"/>
      <c r="KB48" s="164"/>
      <c r="KC48" s="164"/>
      <c r="KD48" s="164"/>
      <c r="KE48" s="164"/>
      <c r="KF48" s="164"/>
      <c r="KG48" s="164"/>
      <c r="KH48" s="164"/>
      <c r="KI48" s="164"/>
      <c r="KJ48" s="164"/>
      <c r="KK48" s="164"/>
      <c r="KL48" s="164"/>
      <c r="KM48" s="164"/>
      <c r="KN48" s="164"/>
      <c r="KO48" s="164"/>
      <c r="KP48" s="164"/>
      <c r="KQ48" s="164"/>
      <c r="KR48" s="164"/>
      <c r="KS48" s="164"/>
      <c r="KT48" s="164"/>
      <c r="KU48" s="164"/>
      <c r="KV48" s="164"/>
      <c r="KW48" s="164"/>
      <c r="KX48" s="164"/>
      <c r="KY48" s="164"/>
      <c r="KZ48" s="164"/>
      <c r="LA48" s="164"/>
      <c r="LB48" s="164"/>
      <c r="LC48" s="164"/>
      <c r="LD48" s="164"/>
      <c r="LE48" s="164"/>
      <c r="LF48" s="164"/>
      <c r="LG48" s="164"/>
      <c r="LH48" s="164"/>
      <c r="LI48" s="164"/>
      <c r="LJ48" s="164"/>
      <c r="LK48" s="164"/>
      <c r="LL48" s="164"/>
      <c r="LM48" s="164"/>
      <c r="LN48" s="164"/>
      <c r="LO48" s="164"/>
      <c r="LP48" s="164"/>
      <c r="LQ48" s="164"/>
      <c r="LR48" s="164"/>
      <c r="LS48" s="164"/>
      <c r="LT48" s="164"/>
      <c r="LU48" s="164"/>
      <c r="LV48" s="164"/>
      <c r="LW48" s="164"/>
      <c r="LX48" s="164"/>
      <c r="LY48" s="164"/>
      <c r="LZ48" s="164"/>
      <c r="MA48" s="164"/>
      <c r="MB48" s="164"/>
      <c r="MC48" s="164"/>
      <c r="MD48" s="164"/>
      <c r="ME48" s="164"/>
      <c r="MF48" s="164"/>
      <c r="MG48" s="164"/>
      <c r="MH48" s="164"/>
      <c r="MI48" s="164"/>
      <c r="MJ48" s="164"/>
      <c r="MK48" s="164"/>
      <c r="ML48" s="164"/>
      <c r="MM48" s="164"/>
      <c r="MN48" s="164"/>
      <c r="MO48" s="164"/>
      <c r="MP48" s="164"/>
      <c r="MQ48" s="164"/>
      <c r="MR48" s="164"/>
      <c r="MS48" s="164"/>
      <c r="MT48" s="164"/>
      <c r="MU48" s="164"/>
      <c r="MV48" s="164"/>
      <c r="MW48" s="164"/>
      <c r="MX48" s="164"/>
      <c r="MY48" s="164"/>
      <c r="MZ48" s="164"/>
      <c r="NA48" s="164"/>
      <c r="NB48" s="164"/>
      <c r="NC48" s="164"/>
      <c r="ND48" s="164"/>
      <c r="NE48" s="164"/>
      <c r="NF48" s="164"/>
      <c r="NG48" s="164"/>
      <c r="NH48" s="164"/>
      <c r="NI48" s="164"/>
      <c r="NJ48" s="164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4"/>
      <c r="NY48" s="164"/>
      <c r="NZ48" s="164"/>
      <c r="OA48" s="164"/>
      <c r="OB48" s="164"/>
      <c r="OC48" s="164"/>
      <c r="OD48" s="164"/>
      <c r="OE48" s="164"/>
      <c r="OF48" s="164"/>
      <c r="OG48" s="164"/>
      <c r="OH48" s="164"/>
      <c r="OI48" s="164"/>
      <c r="OJ48" s="164"/>
      <c r="OK48" s="164"/>
      <c r="OL48" s="164"/>
      <c r="OM48" s="164"/>
      <c r="ON48" s="164"/>
      <c r="OO48" s="164"/>
      <c r="OP48" s="164"/>
      <c r="OQ48" s="164"/>
      <c r="OR48" s="164"/>
      <c r="OS48" s="164"/>
      <c r="OT48" s="164"/>
      <c r="OU48" s="164"/>
      <c r="OV48" s="164"/>
      <c r="OW48" s="164"/>
      <c r="OX48" s="164"/>
      <c r="OY48" s="164"/>
      <c r="OZ48" s="164"/>
      <c r="PA48" s="164"/>
      <c r="PB48" s="164"/>
      <c r="PC48" s="164"/>
      <c r="PD48" s="164"/>
      <c r="PE48" s="164"/>
      <c r="PF48" s="164"/>
      <c r="PG48" s="164"/>
      <c r="PH48" s="164"/>
      <c r="PI48" s="164"/>
      <c r="PJ48" s="164"/>
      <c r="PK48" s="164"/>
      <c r="PL48" s="164"/>
      <c r="PM48" s="164"/>
      <c r="PN48" s="164"/>
      <c r="PO48" s="164"/>
      <c r="PP48" s="164"/>
      <c r="PQ48" s="164"/>
      <c r="PR48" s="164"/>
      <c r="PS48" s="164"/>
      <c r="PT48" s="164"/>
      <c r="PU48" s="164"/>
      <c r="PV48" s="164"/>
      <c r="PW48" s="164"/>
      <c r="PX48" s="164"/>
      <c r="PY48" s="164"/>
      <c r="PZ48" s="164"/>
      <c r="QA48" s="164"/>
      <c r="QB48" s="164"/>
      <c r="QC48" s="164"/>
      <c r="QD48" s="164"/>
      <c r="QE48" s="164"/>
      <c r="QF48" s="164"/>
      <c r="QG48" s="164"/>
      <c r="QH48" s="164"/>
      <c r="QI48" s="164"/>
      <c r="QJ48" s="164"/>
      <c r="QK48" s="164"/>
      <c r="QL48" s="164"/>
      <c r="QM48" s="164"/>
      <c r="QN48" s="164"/>
      <c r="QO48" s="164"/>
      <c r="QP48" s="164"/>
      <c r="QQ48" s="164"/>
      <c r="QR48" s="164"/>
      <c r="QS48" s="164"/>
      <c r="QT48" s="164"/>
      <c r="QU48" s="164"/>
      <c r="QV48" s="164"/>
      <c r="QW48" s="164"/>
      <c r="QX48" s="164"/>
      <c r="QY48" s="164"/>
      <c r="QZ48" s="164"/>
      <c r="RA48" s="164"/>
      <c r="RB48" s="164"/>
      <c r="RC48" s="164"/>
      <c r="RD48" s="164"/>
      <c r="RE48" s="164"/>
      <c r="RF48" s="164"/>
      <c r="RG48" s="164"/>
      <c r="RH48" s="164"/>
      <c r="RI48" s="164"/>
      <c r="RJ48" s="164"/>
      <c r="RK48" s="164"/>
      <c r="RL48" s="164"/>
      <c r="RM48" s="164"/>
      <c r="RN48" s="164"/>
      <c r="RO48" s="164"/>
      <c r="RP48" s="164"/>
      <c r="RQ48" s="164"/>
      <c r="RR48" s="164"/>
      <c r="RS48" s="164"/>
      <c r="RT48" s="164"/>
      <c r="RU48" s="164"/>
      <c r="RV48" s="164"/>
      <c r="RW48" s="164"/>
      <c r="RX48" s="164"/>
      <c r="RY48" s="164"/>
      <c r="RZ48" s="164"/>
      <c r="SA48" s="164"/>
      <c r="SB48" s="164"/>
      <c r="SC48" s="164"/>
      <c r="SD48" s="164"/>
      <c r="SE48" s="164"/>
      <c r="SF48" s="164"/>
      <c r="SG48" s="164"/>
      <c r="SH48" s="164"/>
      <c r="SI48" s="164"/>
      <c r="SJ48" s="164"/>
      <c r="SK48" s="164"/>
      <c r="SL48" s="164"/>
      <c r="SM48" s="164"/>
      <c r="SN48" s="164"/>
      <c r="SO48" s="164"/>
      <c r="SP48" s="164"/>
      <c r="SQ48" s="164"/>
      <c r="SR48" s="164"/>
      <c r="SS48" s="164"/>
      <c r="ST48" s="164"/>
      <c r="SU48" s="164"/>
      <c r="SV48" s="164"/>
      <c r="SW48" s="164"/>
      <c r="SX48" s="164"/>
      <c r="SY48" s="164"/>
      <c r="SZ48" s="164"/>
      <c r="TA48" s="164"/>
      <c r="TB48" s="164"/>
      <c r="TC48" s="164"/>
      <c r="TD48" s="164"/>
      <c r="TE48" s="164"/>
      <c r="TF48" s="164"/>
      <c r="TG48" s="164"/>
      <c r="TH48" s="164"/>
      <c r="TI48" s="164"/>
      <c r="TJ48" s="164"/>
      <c r="TK48" s="164"/>
      <c r="TL48" s="164"/>
      <c r="TM48" s="164"/>
      <c r="TN48" s="164"/>
      <c r="TO48" s="164"/>
      <c r="TP48" s="164"/>
      <c r="TQ48" s="164"/>
      <c r="TR48" s="164"/>
      <c r="TS48" s="164"/>
      <c r="TT48" s="164"/>
      <c r="TU48" s="164"/>
      <c r="TV48" s="164"/>
      <c r="TW48" s="164"/>
      <c r="TX48" s="164"/>
      <c r="TY48" s="164"/>
      <c r="TZ48" s="164"/>
      <c r="UA48" s="164"/>
      <c r="UB48" s="164"/>
      <c r="UC48" s="164"/>
      <c r="UD48" s="164"/>
      <c r="UE48" s="164"/>
      <c r="UF48" s="164"/>
      <c r="UG48" s="164"/>
      <c r="UH48" s="164"/>
      <c r="UI48" s="164"/>
      <c r="UJ48" s="164"/>
      <c r="UK48" s="164"/>
      <c r="UL48" s="164"/>
      <c r="UM48" s="164"/>
      <c r="UN48" s="164"/>
      <c r="UO48" s="164"/>
      <c r="UP48" s="164"/>
      <c r="UQ48" s="164"/>
      <c r="UR48" s="164"/>
      <c r="US48" s="164"/>
      <c r="UT48" s="164"/>
      <c r="UU48" s="164"/>
      <c r="UV48" s="164"/>
      <c r="UW48" s="164"/>
      <c r="UX48" s="164"/>
      <c r="UY48" s="164"/>
      <c r="UZ48" s="164"/>
      <c r="VA48" s="164"/>
      <c r="VB48" s="164"/>
      <c r="VC48" s="164"/>
      <c r="VD48" s="164"/>
      <c r="VE48" s="164"/>
      <c r="VF48" s="164"/>
      <c r="VG48" s="164"/>
      <c r="VH48" s="164"/>
      <c r="VI48" s="164"/>
      <c r="VJ48" s="164"/>
      <c r="VK48" s="164"/>
      <c r="VL48" s="164"/>
      <c r="VM48" s="164"/>
      <c r="VN48" s="164"/>
      <c r="VO48" s="164"/>
      <c r="VP48" s="164"/>
      <c r="VQ48" s="164"/>
      <c r="VR48" s="164"/>
      <c r="VS48" s="164"/>
      <c r="VT48" s="164"/>
      <c r="VU48" s="164"/>
      <c r="VV48" s="164"/>
      <c r="VW48" s="164"/>
      <c r="VX48" s="164"/>
      <c r="VY48" s="164"/>
      <c r="VZ48" s="164"/>
      <c r="WA48" s="164"/>
      <c r="WB48" s="164"/>
      <c r="WC48" s="164"/>
      <c r="WD48" s="164"/>
      <c r="WE48" s="164"/>
      <c r="WF48" s="164"/>
      <c r="WG48" s="164"/>
      <c r="WH48" s="164"/>
      <c r="WI48" s="164"/>
      <c r="WJ48" s="164"/>
      <c r="WK48" s="164"/>
      <c r="WL48" s="164"/>
      <c r="WM48" s="164"/>
      <c r="WN48" s="164"/>
      <c r="WO48" s="164"/>
      <c r="WP48" s="164"/>
      <c r="WQ48" s="164"/>
      <c r="WR48" s="164"/>
      <c r="WS48" s="164"/>
      <c r="WT48" s="164"/>
      <c r="WU48" s="164"/>
      <c r="WV48" s="164"/>
      <c r="WW48" s="164"/>
      <c r="WX48" s="164"/>
      <c r="WY48" s="164"/>
      <c r="WZ48" s="164"/>
      <c r="XA48" s="164"/>
      <c r="XB48" s="164"/>
      <c r="XC48" s="164"/>
      <c r="XD48" s="164"/>
      <c r="XE48" s="164"/>
      <c r="XF48" s="164"/>
      <c r="XG48" s="164"/>
      <c r="XH48" s="164"/>
      <c r="XI48" s="164"/>
      <c r="XJ48" s="164"/>
      <c r="XK48" s="164"/>
      <c r="XL48" s="164"/>
      <c r="XM48" s="164"/>
      <c r="XN48" s="164"/>
      <c r="XO48" s="164"/>
      <c r="XP48" s="164"/>
      <c r="XQ48" s="164"/>
      <c r="XR48" s="164"/>
      <c r="XS48" s="164"/>
      <c r="XT48" s="164"/>
      <c r="XU48" s="164"/>
      <c r="XV48" s="164"/>
      <c r="XW48" s="164"/>
      <c r="XX48" s="164"/>
      <c r="XY48" s="164"/>
      <c r="XZ48" s="164"/>
      <c r="YA48" s="164"/>
      <c r="YB48" s="164"/>
      <c r="YC48" s="164"/>
      <c r="YD48" s="164"/>
      <c r="YE48" s="164"/>
      <c r="YF48" s="164"/>
      <c r="YG48" s="164"/>
      <c r="YH48" s="164"/>
      <c r="YI48" s="164"/>
      <c r="YJ48" s="164"/>
      <c r="YK48" s="164"/>
      <c r="YL48" s="164"/>
      <c r="YM48" s="164"/>
      <c r="YN48" s="164"/>
      <c r="YO48" s="164"/>
      <c r="YP48" s="164"/>
      <c r="YQ48" s="164"/>
      <c r="YR48" s="164"/>
      <c r="YS48" s="164"/>
      <c r="YT48" s="164"/>
      <c r="YU48" s="164"/>
      <c r="YV48" s="164"/>
      <c r="YW48" s="164"/>
      <c r="YX48" s="164"/>
      <c r="YY48" s="164"/>
      <c r="YZ48" s="164"/>
      <c r="ZA48" s="164"/>
      <c r="ZB48" s="164"/>
      <c r="ZC48" s="164"/>
      <c r="ZD48" s="164"/>
      <c r="ZE48" s="164"/>
      <c r="ZF48" s="164"/>
      <c r="ZG48" s="164"/>
      <c r="ZH48" s="164"/>
      <c r="ZI48" s="164"/>
      <c r="ZJ48" s="164"/>
      <c r="ZK48" s="164"/>
      <c r="ZL48" s="164"/>
      <c r="ZM48" s="164"/>
      <c r="ZN48" s="164"/>
      <c r="ZO48" s="164"/>
      <c r="ZP48" s="164"/>
      <c r="ZQ48" s="164"/>
      <c r="ZR48" s="164"/>
      <c r="ZS48" s="164"/>
      <c r="ZT48" s="164"/>
      <c r="ZU48" s="164"/>
      <c r="ZV48" s="164"/>
      <c r="ZW48" s="164"/>
      <c r="ZX48" s="164"/>
      <c r="ZY48" s="164"/>
      <c r="ZZ48" s="164"/>
      <c r="AAA48" s="164"/>
      <c r="AAB48" s="164"/>
      <c r="AAC48" s="164"/>
      <c r="AAD48" s="164"/>
      <c r="AAE48" s="164"/>
      <c r="AAF48" s="164"/>
      <c r="AAG48" s="164"/>
      <c r="AAH48" s="164"/>
      <c r="AAI48" s="164"/>
      <c r="AAJ48" s="164"/>
      <c r="AAK48" s="164"/>
      <c r="AAL48" s="164"/>
      <c r="AAM48" s="164"/>
      <c r="AAN48" s="164"/>
      <c r="AAO48" s="164"/>
      <c r="AAP48" s="164"/>
    </row>
    <row r="49" spans="1:718" s="165" customFormat="1" ht="15.75">
      <c r="A49" s="166"/>
      <c r="D49" s="167"/>
      <c r="E49" s="167"/>
      <c r="F49" s="167"/>
      <c r="G49" s="242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  <c r="IW49" s="164"/>
      <c r="IX49" s="164"/>
      <c r="IY49" s="164"/>
      <c r="IZ49" s="164"/>
      <c r="JA49" s="164"/>
      <c r="JB49" s="164"/>
      <c r="JC49" s="164"/>
      <c r="JD49" s="164"/>
      <c r="JE49" s="164"/>
      <c r="JF49" s="164"/>
      <c r="JG49" s="164"/>
      <c r="JH49" s="164"/>
      <c r="JI49" s="164"/>
      <c r="JJ49" s="164"/>
      <c r="JK49" s="164"/>
      <c r="JL49" s="164"/>
      <c r="JM49" s="164"/>
      <c r="JN49" s="164"/>
      <c r="JO49" s="164"/>
      <c r="JP49" s="164"/>
      <c r="JQ49" s="164"/>
      <c r="JR49" s="164"/>
      <c r="JS49" s="164"/>
      <c r="JT49" s="164"/>
      <c r="JU49" s="164"/>
      <c r="JV49" s="164"/>
      <c r="JW49" s="164"/>
      <c r="JX49" s="164"/>
      <c r="JY49" s="164"/>
      <c r="JZ49" s="164"/>
      <c r="KA49" s="164"/>
      <c r="KB49" s="164"/>
      <c r="KC49" s="164"/>
      <c r="KD49" s="164"/>
      <c r="KE49" s="164"/>
      <c r="KF49" s="164"/>
      <c r="KG49" s="164"/>
      <c r="KH49" s="164"/>
      <c r="KI49" s="164"/>
      <c r="KJ49" s="164"/>
      <c r="KK49" s="164"/>
      <c r="KL49" s="164"/>
      <c r="KM49" s="164"/>
      <c r="KN49" s="164"/>
      <c r="KO49" s="164"/>
      <c r="KP49" s="164"/>
      <c r="KQ49" s="164"/>
      <c r="KR49" s="164"/>
      <c r="KS49" s="164"/>
      <c r="KT49" s="164"/>
      <c r="KU49" s="164"/>
      <c r="KV49" s="164"/>
      <c r="KW49" s="164"/>
      <c r="KX49" s="164"/>
      <c r="KY49" s="164"/>
      <c r="KZ49" s="164"/>
      <c r="LA49" s="164"/>
      <c r="LB49" s="164"/>
      <c r="LC49" s="164"/>
      <c r="LD49" s="164"/>
      <c r="LE49" s="164"/>
      <c r="LF49" s="164"/>
      <c r="LG49" s="164"/>
      <c r="LH49" s="164"/>
      <c r="LI49" s="164"/>
      <c r="LJ49" s="164"/>
      <c r="LK49" s="164"/>
      <c r="LL49" s="164"/>
      <c r="LM49" s="164"/>
      <c r="LN49" s="164"/>
      <c r="LO49" s="164"/>
      <c r="LP49" s="164"/>
      <c r="LQ49" s="164"/>
      <c r="LR49" s="164"/>
      <c r="LS49" s="164"/>
      <c r="LT49" s="164"/>
      <c r="LU49" s="164"/>
      <c r="LV49" s="164"/>
      <c r="LW49" s="164"/>
      <c r="LX49" s="164"/>
      <c r="LY49" s="164"/>
      <c r="LZ49" s="164"/>
      <c r="MA49" s="164"/>
      <c r="MB49" s="164"/>
      <c r="MC49" s="164"/>
      <c r="MD49" s="164"/>
      <c r="ME49" s="164"/>
      <c r="MF49" s="164"/>
      <c r="MG49" s="164"/>
      <c r="MH49" s="164"/>
      <c r="MI49" s="164"/>
      <c r="MJ49" s="164"/>
      <c r="MK49" s="164"/>
      <c r="ML49" s="164"/>
      <c r="MM49" s="164"/>
      <c r="MN49" s="164"/>
      <c r="MO49" s="164"/>
      <c r="MP49" s="164"/>
      <c r="MQ49" s="164"/>
      <c r="MR49" s="164"/>
      <c r="MS49" s="164"/>
      <c r="MT49" s="164"/>
      <c r="MU49" s="164"/>
      <c r="MV49" s="164"/>
      <c r="MW49" s="164"/>
      <c r="MX49" s="164"/>
      <c r="MY49" s="164"/>
      <c r="MZ49" s="164"/>
      <c r="NA49" s="164"/>
      <c r="NB49" s="164"/>
      <c r="NC49" s="164"/>
      <c r="ND49" s="164"/>
      <c r="NE49" s="164"/>
      <c r="NF49" s="164"/>
      <c r="NG49" s="164"/>
      <c r="NH49" s="164"/>
      <c r="NI49" s="164"/>
      <c r="NJ49" s="164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4"/>
      <c r="NY49" s="164"/>
      <c r="NZ49" s="164"/>
      <c r="OA49" s="164"/>
      <c r="OB49" s="164"/>
      <c r="OC49" s="164"/>
      <c r="OD49" s="164"/>
      <c r="OE49" s="164"/>
      <c r="OF49" s="164"/>
      <c r="OG49" s="164"/>
      <c r="OH49" s="164"/>
      <c r="OI49" s="164"/>
      <c r="OJ49" s="164"/>
      <c r="OK49" s="164"/>
      <c r="OL49" s="164"/>
      <c r="OM49" s="164"/>
      <c r="ON49" s="164"/>
      <c r="OO49" s="164"/>
      <c r="OP49" s="164"/>
      <c r="OQ49" s="164"/>
      <c r="OR49" s="164"/>
      <c r="OS49" s="164"/>
      <c r="OT49" s="164"/>
      <c r="OU49" s="164"/>
      <c r="OV49" s="164"/>
      <c r="OW49" s="164"/>
      <c r="OX49" s="164"/>
      <c r="OY49" s="164"/>
      <c r="OZ49" s="164"/>
      <c r="PA49" s="164"/>
      <c r="PB49" s="164"/>
      <c r="PC49" s="164"/>
      <c r="PD49" s="164"/>
      <c r="PE49" s="164"/>
      <c r="PF49" s="164"/>
      <c r="PG49" s="164"/>
      <c r="PH49" s="164"/>
      <c r="PI49" s="164"/>
      <c r="PJ49" s="164"/>
      <c r="PK49" s="164"/>
      <c r="PL49" s="164"/>
      <c r="PM49" s="164"/>
      <c r="PN49" s="164"/>
      <c r="PO49" s="164"/>
      <c r="PP49" s="164"/>
      <c r="PQ49" s="164"/>
      <c r="PR49" s="164"/>
      <c r="PS49" s="164"/>
      <c r="PT49" s="164"/>
      <c r="PU49" s="164"/>
      <c r="PV49" s="164"/>
      <c r="PW49" s="164"/>
      <c r="PX49" s="164"/>
      <c r="PY49" s="164"/>
      <c r="PZ49" s="164"/>
      <c r="QA49" s="164"/>
      <c r="QB49" s="164"/>
      <c r="QC49" s="164"/>
      <c r="QD49" s="164"/>
      <c r="QE49" s="164"/>
      <c r="QF49" s="164"/>
      <c r="QG49" s="164"/>
      <c r="QH49" s="164"/>
      <c r="QI49" s="164"/>
      <c r="QJ49" s="164"/>
      <c r="QK49" s="164"/>
      <c r="QL49" s="164"/>
      <c r="QM49" s="164"/>
      <c r="QN49" s="164"/>
      <c r="QO49" s="164"/>
      <c r="QP49" s="164"/>
      <c r="QQ49" s="164"/>
      <c r="QR49" s="164"/>
      <c r="QS49" s="164"/>
      <c r="QT49" s="164"/>
      <c r="QU49" s="164"/>
      <c r="QV49" s="164"/>
      <c r="QW49" s="164"/>
      <c r="QX49" s="164"/>
      <c r="QY49" s="164"/>
      <c r="QZ49" s="164"/>
      <c r="RA49" s="164"/>
      <c r="RB49" s="164"/>
      <c r="RC49" s="164"/>
      <c r="RD49" s="164"/>
      <c r="RE49" s="164"/>
      <c r="RF49" s="164"/>
      <c r="RG49" s="164"/>
      <c r="RH49" s="164"/>
      <c r="RI49" s="164"/>
      <c r="RJ49" s="164"/>
      <c r="RK49" s="164"/>
      <c r="RL49" s="164"/>
      <c r="RM49" s="164"/>
      <c r="RN49" s="164"/>
      <c r="RO49" s="164"/>
      <c r="RP49" s="164"/>
      <c r="RQ49" s="164"/>
      <c r="RR49" s="164"/>
      <c r="RS49" s="164"/>
      <c r="RT49" s="164"/>
      <c r="RU49" s="164"/>
      <c r="RV49" s="164"/>
      <c r="RW49" s="164"/>
      <c r="RX49" s="164"/>
      <c r="RY49" s="164"/>
      <c r="RZ49" s="164"/>
      <c r="SA49" s="164"/>
      <c r="SB49" s="164"/>
      <c r="SC49" s="164"/>
      <c r="SD49" s="164"/>
      <c r="SE49" s="164"/>
      <c r="SF49" s="164"/>
      <c r="SG49" s="164"/>
      <c r="SH49" s="164"/>
      <c r="SI49" s="164"/>
      <c r="SJ49" s="164"/>
      <c r="SK49" s="164"/>
      <c r="SL49" s="164"/>
      <c r="SM49" s="164"/>
      <c r="SN49" s="164"/>
      <c r="SO49" s="164"/>
      <c r="SP49" s="164"/>
      <c r="SQ49" s="164"/>
      <c r="SR49" s="164"/>
      <c r="SS49" s="164"/>
      <c r="ST49" s="164"/>
      <c r="SU49" s="164"/>
      <c r="SV49" s="164"/>
      <c r="SW49" s="164"/>
      <c r="SX49" s="164"/>
      <c r="SY49" s="164"/>
      <c r="SZ49" s="164"/>
      <c r="TA49" s="164"/>
      <c r="TB49" s="164"/>
      <c r="TC49" s="164"/>
      <c r="TD49" s="164"/>
      <c r="TE49" s="164"/>
      <c r="TF49" s="164"/>
      <c r="TG49" s="164"/>
      <c r="TH49" s="164"/>
      <c r="TI49" s="164"/>
      <c r="TJ49" s="164"/>
      <c r="TK49" s="164"/>
      <c r="TL49" s="164"/>
      <c r="TM49" s="164"/>
      <c r="TN49" s="164"/>
      <c r="TO49" s="164"/>
      <c r="TP49" s="164"/>
      <c r="TQ49" s="164"/>
      <c r="TR49" s="164"/>
      <c r="TS49" s="164"/>
      <c r="TT49" s="164"/>
      <c r="TU49" s="164"/>
      <c r="TV49" s="164"/>
      <c r="TW49" s="164"/>
      <c r="TX49" s="164"/>
      <c r="TY49" s="164"/>
      <c r="TZ49" s="164"/>
      <c r="UA49" s="164"/>
      <c r="UB49" s="164"/>
      <c r="UC49" s="164"/>
      <c r="UD49" s="164"/>
      <c r="UE49" s="164"/>
      <c r="UF49" s="164"/>
      <c r="UG49" s="164"/>
      <c r="UH49" s="164"/>
      <c r="UI49" s="164"/>
      <c r="UJ49" s="164"/>
      <c r="UK49" s="164"/>
      <c r="UL49" s="164"/>
      <c r="UM49" s="164"/>
      <c r="UN49" s="164"/>
      <c r="UO49" s="164"/>
      <c r="UP49" s="164"/>
      <c r="UQ49" s="164"/>
      <c r="UR49" s="164"/>
      <c r="US49" s="164"/>
      <c r="UT49" s="164"/>
      <c r="UU49" s="164"/>
      <c r="UV49" s="164"/>
      <c r="UW49" s="164"/>
      <c r="UX49" s="164"/>
      <c r="UY49" s="164"/>
      <c r="UZ49" s="164"/>
      <c r="VA49" s="164"/>
      <c r="VB49" s="164"/>
      <c r="VC49" s="164"/>
      <c r="VD49" s="164"/>
      <c r="VE49" s="164"/>
      <c r="VF49" s="164"/>
      <c r="VG49" s="164"/>
      <c r="VH49" s="164"/>
      <c r="VI49" s="164"/>
      <c r="VJ49" s="164"/>
      <c r="VK49" s="164"/>
      <c r="VL49" s="164"/>
      <c r="VM49" s="164"/>
      <c r="VN49" s="164"/>
      <c r="VO49" s="164"/>
      <c r="VP49" s="164"/>
      <c r="VQ49" s="164"/>
      <c r="VR49" s="164"/>
      <c r="VS49" s="164"/>
      <c r="VT49" s="164"/>
      <c r="VU49" s="164"/>
      <c r="VV49" s="164"/>
      <c r="VW49" s="164"/>
      <c r="VX49" s="164"/>
      <c r="VY49" s="164"/>
      <c r="VZ49" s="164"/>
      <c r="WA49" s="164"/>
      <c r="WB49" s="164"/>
      <c r="WC49" s="164"/>
      <c r="WD49" s="164"/>
      <c r="WE49" s="164"/>
      <c r="WF49" s="164"/>
      <c r="WG49" s="164"/>
      <c r="WH49" s="164"/>
      <c r="WI49" s="164"/>
      <c r="WJ49" s="164"/>
      <c r="WK49" s="164"/>
      <c r="WL49" s="164"/>
      <c r="WM49" s="164"/>
      <c r="WN49" s="164"/>
      <c r="WO49" s="164"/>
      <c r="WP49" s="164"/>
      <c r="WQ49" s="164"/>
      <c r="WR49" s="164"/>
      <c r="WS49" s="164"/>
      <c r="WT49" s="164"/>
      <c r="WU49" s="164"/>
      <c r="WV49" s="164"/>
      <c r="WW49" s="164"/>
      <c r="WX49" s="164"/>
      <c r="WY49" s="164"/>
      <c r="WZ49" s="164"/>
      <c r="XA49" s="164"/>
      <c r="XB49" s="164"/>
      <c r="XC49" s="164"/>
      <c r="XD49" s="164"/>
      <c r="XE49" s="164"/>
      <c r="XF49" s="164"/>
      <c r="XG49" s="164"/>
      <c r="XH49" s="164"/>
      <c r="XI49" s="164"/>
      <c r="XJ49" s="164"/>
      <c r="XK49" s="164"/>
      <c r="XL49" s="164"/>
      <c r="XM49" s="164"/>
      <c r="XN49" s="164"/>
      <c r="XO49" s="164"/>
      <c r="XP49" s="164"/>
      <c r="XQ49" s="164"/>
      <c r="XR49" s="164"/>
      <c r="XS49" s="164"/>
      <c r="XT49" s="164"/>
      <c r="XU49" s="164"/>
      <c r="XV49" s="164"/>
      <c r="XW49" s="164"/>
      <c r="XX49" s="164"/>
      <c r="XY49" s="164"/>
      <c r="XZ49" s="164"/>
      <c r="YA49" s="164"/>
      <c r="YB49" s="164"/>
      <c r="YC49" s="164"/>
      <c r="YD49" s="164"/>
      <c r="YE49" s="164"/>
      <c r="YF49" s="164"/>
      <c r="YG49" s="164"/>
      <c r="YH49" s="164"/>
      <c r="YI49" s="164"/>
      <c r="YJ49" s="164"/>
      <c r="YK49" s="164"/>
      <c r="YL49" s="164"/>
      <c r="YM49" s="164"/>
      <c r="YN49" s="164"/>
      <c r="YO49" s="164"/>
      <c r="YP49" s="164"/>
      <c r="YQ49" s="164"/>
      <c r="YR49" s="164"/>
      <c r="YS49" s="164"/>
      <c r="YT49" s="164"/>
      <c r="YU49" s="164"/>
      <c r="YV49" s="164"/>
      <c r="YW49" s="164"/>
      <c r="YX49" s="164"/>
      <c r="YY49" s="164"/>
      <c r="YZ49" s="164"/>
      <c r="ZA49" s="164"/>
      <c r="ZB49" s="164"/>
      <c r="ZC49" s="164"/>
      <c r="ZD49" s="164"/>
      <c r="ZE49" s="164"/>
      <c r="ZF49" s="164"/>
      <c r="ZG49" s="164"/>
      <c r="ZH49" s="164"/>
      <c r="ZI49" s="164"/>
      <c r="ZJ49" s="164"/>
      <c r="ZK49" s="164"/>
      <c r="ZL49" s="164"/>
      <c r="ZM49" s="164"/>
      <c r="ZN49" s="164"/>
      <c r="ZO49" s="164"/>
      <c r="ZP49" s="164"/>
      <c r="ZQ49" s="164"/>
      <c r="ZR49" s="164"/>
      <c r="ZS49" s="164"/>
      <c r="ZT49" s="164"/>
      <c r="ZU49" s="164"/>
      <c r="ZV49" s="164"/>
      <c r="ZW49" s="164"/>
      <c r="ZX49" s="164"/>
      <c r="ZY49" s="164"/>
      <c r="ZZ49" s="164"/>
      <c r="AAA49" s="164"/>
      <c r="AAB49" s="164"/>
      <c r="AAC49" s="164"/>
      <c r="AAD49" s="164"/>
      <c r="AAE49" s="164"/>
      <c r="AAF49" s="164"/>
      <c r="AAG49" s="164"/>
      <c r="AAH49" s="164"/>
      <c r="AAI49" s="164"/>
      <c r="AAJ49" s="164"/>
      <c r="AAK49" s="164"/>
      <c r="AAL49" s="164"/>
      <c r="AAM49" s="164"/>
      <c r="AAN49" s="164"/>
      <c r="AAO49" s="164"/>
      <c r="AAP49" s="164"/>
    </row>
    <row r="50" spans="1:718" s="165" customFormat="1" ht="15.75">
      <c r="A50" s="166"/>
      <c r="D50" s="167"/>
      <c r="E50" s="167"/>
      <c r="F50" s="167"/>
      <c r="G50" s="242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  <c r="IR50" s="164"/>
      <c r="IS50" s="164"/>
      <c r="IT50" s="164"/>
      <c r="IU50" s="164"/>
      <c r="IV50" s="164"/>
      <c r="IW50" s="164"/>
      <c r="IX50" s="164"/>
      <c r="IY50" s="164"/>
      <c r="IZ50" s="164"/>
      <c r="JA50" s="164"/>
      <c r="JB50" s="164"/>
      <c r="JC50" s="164"/>
      <c r="JD50" s="164"/>
      <c r="JE50" s="164"/>
      <c r="JF50" s="164"/>
      <c r="JG50" s="164"/>
      <c r="JH50" s="164"/>
      <c r="JI50" s="164"/>
      <c r="JJ50" s="164"/>
      <c r="JK50" s="164"/>
      <c r="JL50" s="164"/>
      <c r="JM50" s="164"/>
      <c r="JN50" s="164"/>
      <c r="JO50" s="164"/>
      <c r="JP50" s="164"/>
      <c r="JQ50" s="164"/>
      <c r="JR50" s="164"/>
      <c r="JS50" s="164"/>
      <c r="JT50" s="164"/>
      <c r="JU50" s="164"/>
      <c r="JV50" s="164"/>
      <c r="JW50" s="164"/>
      <c r="JX50" s="164"/>
      <c r="JY50" s="164"/>
      <c r="JZ50" s="164"/>
      <c r="KA50" s="164"/>
      <c r="KB50" s="164"/>
      <c r="KC50" s="164"/>
      <c r="KD50" s="164"/>
      <c r="KE50" s="164"/>
      <c r="KF50" s="164"/>
      <c r="KG50" s="164"/>
      <c r="KH50" s="164"/>
      <c r="KI50" s="164"/>
      <c r="KJ50" s="164"/>
      <c r="KK50" s="164"/>
      <c r="KL50" s="164"/>
      <c r="KM50" s="164"/>
      <c r="KN50" s="164"/>
      <c r="KO50" s="164"/>
      <c r="KP50" s="164"/>
      <c r="KQ50" s="164"/>
      <c r="KR50" s="164"/>
      <c r="KS50" s="164"/>
      <c r="KT50" s="164"/>
      <c r="KU50" s="164"/>
      <c r="KV50" s="164"/>
      <c r="KW50" s="164"/>
      <c r="KX50" s="164"/>
      <c r="KY50" s="164"/>
      <c r="KZ50" s="164"/>
      <c r="LA50" s="164"/>
      <c r="LB50" s="164"/>
      <c r="LC50" s="164"/>
      <c r="LD50" s="164"/>
      <c r="LE50" s="164"/>
      <c r="LF50" s="164"/>
      <c r="LG50" s="164"/>
      <c r="LH50" s="164"/>
      <c r="LI50" s="164"/>
      <c r="LJ50" s="164"/>
      <c r="LK50" s="164"/>
      <c r="LL50" s="164"/>
      <c r="LM50" s="164"/>
      <c r="LN50" s="164"/>
      <c r="LO50" s="164"/>
      <c r="LP50" s="164"/>
      <c r="LQ50" s="164"/>
      <c r="LR50" s="164"/>
      <c r="LS50" s="164"/>
      <c r="LT50" s="164"/>
      <c r="LU50" s="164"/>
      <c r="LV50" s="164"/>
      <c r="LW50" s="164"/>
      <c r="LX50" s="164"/>
      <c r="LY50" s="164"/>
      <c r="LZ50" s="164"/>
      <c r="MA50" s="164"/>
      <c r="MB50" s="164"/>
      <c r="MC50" s="164"/>
      <c r="MD50" s="164"/>
      <c r="ME50" s="164"/>
      <c r="MF50" s="164"/>
      <c r="MG50" s="164"/>
      <c r="MH50" s="164"/>
      <c r="MI50" s="164"/>
      <c r="MJ50" s="164"/>
      <c r="MK50" s="164"/>
      <c r="ML50" s="164"/>
      <c r="MM50" s="164"/>
      <c r="MN50" s="164"/>
      <c r="MO50" s="164"/>
      <c r="MP50" s="164"/>
      <c r="MQ50" s="164"/>
      <c r="MR50" s="164"/>
      <c r="MS50" s="164"/>
      <c r="MT50" s="164"/>
      <c r="MU50" s="164"/>
      <c r="MV50" s="164"/>
      <c r="MW50" s="164"/>
      <c r="MX50" s="164"/>
      <c r="MY50" s="164"/>
      <c r="MZ50" s="164"/>
      <c r="NA50" s="164"/>
      <c r="NB50" s="164"/>
      <c r="NC50" s="164"/>
      <c r="ND50" s="164"/>
      <c r="NE50" s="164"/>
      <c r="NF50" s="164"/>
      <c r="NG50" s="164"/>
      <c r="NH50" s="164"/>
      <c r="NI50" s="164"/>
      <c r="NJ50" s="164"/>
      <c r="NK50" s="164"/>
      <c r="NL50" s="164"/>
      <c r="NM50" s="164"/>
      <c r="NN50" s="164"/>
      <c r="NO50" s="164"/>
      <c r="NP50" s="164"/>
      <c r="NQ50" s="164"/>
      <c r="NR50" s="164"/>
      <c r="NS50" s="164"/>
      <c r="NT50" s="164"/>
      <c r="NU50" s="164"/>
      <c r="NV50" s="164"/>
      <c r="NW50" s="164"/>
      <c r="NX50" s="164"/>
      <c r="NY50" s="164"/>
      <c r="NZ50" s="164"/>
      <c r="OA50" s="164"/>
      <c r="OB50" s="164"/>
      <c r="OC50" s="164"/>
      <c r="OD50" s="164"/>
      <c r="OE50" s="164"/>
      <c r="OF50" s="164"/>
      <c r="OG50" s="164"/>
      <c r="OH50" s="164"/>
      <c r="OI50" s="164"/>
      <c r="OJ50" s="164"/>
      <c r="OK50" s="164"/>
      <c r="OL50" s="164"/>
      <c r="OM50" s="164"/>
      <c r="ON50" s="164"/>
      <c r="OO50" s="164"/>
      <c r="OP50" s="164"/>
      <c r="OQ50" s="164"/>
      <c r="OR50" s="164"/>
      <c r="OS50" s="164"/>
      <c r="OT50" s="164"/>
      <c r="OU50" s="164"/>
      <c r="OV50" s="164"/>
      <c r="OW50" s="164"/>
      <c r="OX50" s="164"/>
      <c r="OY50" s="164"/>
      <c r="OZ50" s="164"/>
      <c r="PA50" s="164"/>
      <c r="PB50" s="164"/>
      <c r="PC50" s="164"/>
      <c r="PD50" s="164"/>
      <c r="PE50" s="164"/>
      <c r="PF50" s="164"/>
      <c r="PG50" s="164"/>
      <c r="PH50" s="164"/>
      <c r="PI50" s="164"/>
      <c r="PJ50" s="164"/>
      <c r="PK50" s="164"/>
      <c r="PL50" s="164"/>
      <c r="PM50" s="164"/>
      <c r="PN50" s="164"/>
      <c r="PO50" s="164"/>
      <c r="PP50" s="164"/>
      <c r="PQ50" s="164"/>
      <c r="PR50" s="164"/>
      <c r="PS50" s="164"/>
      <c r="PT50" s="164"/>
      <c r="PU50" s="164"/>
      <c r="PV50" s="164"/>
      <c r="PW50" s="164"/>
      <c r="PX50" s="164"/>
      <c r="PY50" s="164"/>
      <c r="PZ50" s="164"/>
      <c r="QA50" s="164"/>
      <c r="QB50" s="164"/>
      <c r="QC50" s="164"/>
      <c r="QD50" s="164"/>
      <c r="QE50" s="164"/>
      <c r="QF50" s="164"/>
      <c r="QG50" s="164"/>
      <c r="QH50" s="164"/>
      <c r="QI50" s="164"/>
      <c r="QJ50" s="164"/>
      <c r="QK50" s="164"/>
      <c r="QL50" s="164"/>
      <c r="QM50" s="164"/>
      <c r="QN50" s="164"/>
      <c r="QO50" s="164"/>
      <c r="QP50" s="164"/>
      <c r="QQ50" s="164"/>
      <c r="QR50" s="164"/>
      <c r="QS50" s="164"/>
      <c r="QT50" s="164"/>
      <c r="QU50" s="164"/>
      <c r="QV50" s="164"/>
      <c r="QW50" s="164"/>
      <c r="QX50" s="164"/>
      <c r="QY50" s="164"/>
      <c r="QZ50" s="164"/>
      <c r="RA50" s="164"/>
      <c r="RB50" s="164"/>
      <c r="RC50" s="164"/>
      <c r="RD50" s="164"/>
      <c r="RE50" s="164"/>
      <c r="RF50" s="164"/>
      <c r="RG50" s="164"/>
      <c r="RH50" s="164"/>
      <c r="RI50" s="164"/>
      <c r="RJ50" s="164"/>
      <c r="RK50" s="164"/>
      <c r="RL50" s="164"/>
      <c r="RM50" s="164"/>
      <c r="RN50" s="164"/>
      <c r="RO50" s="164"/>
      <c r="RP50" s="164"/>
      <c r="RQ50" s="164"/>
      <c r="RR50" s="164"/>
      <c r="RS50" s="164"/>
      <c r="RT50" s="164"/>
      <c r="RU50" s="164"/>
      <c r="RV50" s="164"/>
      <c r="RW50" s="164"/>
      <c r="RX50" s="164"/>
      <c r="RY50" s="164"/>
      <c r="RZ50" s="164"/>
      <c r="SA50" s="164"/>
      <c r="SB50" s="164"/>
      <c r="SC50" s="164"/>
      <c r="SD50" s="164"/>
      <c r="SE50" s="164"/>
      <c r="SF50" s="164"/>
      <c r="SG50" s="164"/>
      <c r="SH50" s="164"/>
      <c r="SI50" s="164"/>
      <c r="SJ50" s="164"/>
      <c r="SK50" s="164"/>
      <c r="SL50" s="164"/>
      <c r="SM50" s="164"/>
      <c r="SN50" s="164"/>
      <c r="SO50" s="164"/>
      <c r="SP50" s="164"/>
      <c r="SQ50" s="164"/>
      <c r="SR50" s="164"/>
      <c r="SS50" s="164"/>
      <c r="ST50" s="164"/>
      <c r="SU50" s="164"/>
      <c r="SV50" s="164"/>
      <c r="SW50" s="164"/>
      <c r="SX50" s="164"/>
      <c r="SY50" s="164"/>
      <c r="SZ50" s="164"/>
      <c r="TA50" s="164"/>
      <c r="TB50" s="164"/>
      <c r="TC50" s="164"/>
      <c r="TD50" s="164"/>
      <c r="TE50" s="164"/>
      <c r="TF50" s="164"/>
      <c r="TG50" s="164"/>
      <c r="TH50" s="164"/>
      <c r="TI50" s="164"/>
      <c r="TJ50" s="164"/>
      <c r="TK50" s="164"/>
      <c r="TL50" s="164"/>
      <c r="TM50" s="164"/>
      <c r="TN50" s="164"/>
      <c r="TO50" s="164"/>
      <c r="TP50" s="164"/>
      <c r="TQ50" s="164"/>
      <c r="TR50" s="164"/>
      <c r="TS50" s="164"/>
      <c r="TT50" s="164"/>
      <c r="TU50" s="164"/>
      <c r="TV50" s="164"/>
      <c r="TW50" s="164"/>
      <c r="TX50" s="164"/>
      <c r="TY50" s="164"/>
      <c r="TZ50" s="164"/>
      <c r="UA50" s="164"/>
      <c r="UB50" s="164"/>
      <c r="UC50" s="164"/>
      <c r="UD50" s="164"/>
      <c r="UE50" s="164"/>
      <c r="UF50" s="164"/>
      <c r="UG50" s="164"/>
      <c r="UH50" s="164"/>
      <c r="UI50" s="164"/>
      <c r="UJ50" s="164"/>
      <c r="UK50" s="164"/>
      <c r="UL50" s="164"/>
      <c r="UM50" s="164"/>
      <c r="UN50" s="164"/>
      <c r="UO50" s="164"/>
      <c r="UP50" s="164"/>
      <c r="UQ50" s="164"/>
      <c r="UR50" s="164"/>
      <c r="US50" s="164"/>
      <c r="UT50" s="164"/>
      <c r="UU50" s="164"/>
      <c r="UV50" s="164"/>
      <c r="UW50" s="164"/>
      <c r="UX50" s="164"/>
      <c r="UY50" s="164"/>
      <c r="UZ50" s="164"/>
      <c r="VA50" s="164"/>
      <c r="VB50" s="164"/>
      <c r="VC50" s="164"/>
      <c r="VD50" s="164"/>
      <c r="VE50" s="164"/>
      <c r="VF50" s="164"/>
      <c r="VG50" s="164"/>
      <c r="VH50" s="164"/>
      <c r="VI50" s="164"/>
      <c r="VJ50" s="164"/>
      <c r="VK50" s="164"/>
      <c r="VL50" s="164"/>
      <c r="VM50" s="164"/>
      <c r="VN50" s="164"/>
      <c r="VO50" s="164"/>
      <c r="VP50" s="164"/>
      <c r="VQ50" s="164"/>
      <c r="VR50" s="164"/>
      <c r="VS50" s="164"/>
      <c r="VT50" s="164"/>
      <c r="VU50" s="164"/>
      <c r="VV50" s="164"/>
      <c r="VW50" s="164"/>
      <c r="VX50" s="164"/>
      <c r="VY50" s="164"/>
      <c r="VZ50" s="164"/>
      <c r="WA50" s="164"/>
      <c r="WB50" s="164"/>
      <c r="WC50" s="164"/>
      <c r="WD50" s="164"/>
      <c r="WE50" s="164"/>
      <c r="WF50" s="164"/>
      <c r="WG50" s="164"/>
      <c r="WH50" s="164"/>
      <c r="WI50" s="164"/>
      <c r="WJ50" s="164"/>
      <c r="WK50" s="164"/>
      <c r="WL50" s="164"/>
      <c r="WM50" s="164"/>
      <c r="WN50" s="164"/>
      <c r="WO50" s="164"/>
      <c r="WP50" s="164"/>
      <c r="WQ50" s="164"/>
      <c r="WR50" s="164"/>
      <c r="WS50" s="164"/>
      <c r="WT50" s="164"/>
      <c r="WU50" s="164"/>
      <c r="WV50" s="164"/>
      <c r="WW50" s="164"/>
      <c r="WX50" s="164"/>
      <c r="WY50" s="164"/>
      <c r="WZ50" s="164"/>
      <c r="XA50" s="164"/>
      <c r="XB50" s="164"/>
      <c r="XC50" s="164"/>
      <c r="XD50" s="164"/>
      <c r="XE50" s="164"/>
      <c r="XF50" s="164"/>
      <c r="XG50" s="164"/>
      <c r="XH50" s="164"/>
      <c r="XI50" s="164"/>
      <c r="XJ50" s="164"/>
      <c r="XK50" s="164"/>
      <c r="XL50" s="164"/>
      <c r="XM50" s="164"/>
      <c r="XN50" s="164"/>
      <c r="XO50" s="164"/>
      <c r="XP50" s="164"/>
      <c r="XQ50" s="164"/>
      <c r="XR50" s="164"/>
      <c r="XS50" s="164"/>
      <c r="XT50" s="164"/>
      <c r="XU50" s="164"/>
      <c r="XV50" s="164"/>
      <c r="XW50" s="164"/>
      <c r="XX50" s="164"/>
      <c r="XY50" s="164"/>
      <c r="XZ50" s="164"/>
      <c r="YA50" s="164"/>
      <c r="YB50" s="164"/>
      <c r="YC50" s="164"/>
      <c r="YD50" s="164"/>
      <c r="YE50" s="164"/>
      <c r="YF50" s="164"/>
      <c r="YG50" s="164"/>
      <c r="YH50" s="164"/>
      <c r="YI50" s="164"/>
      <c r="YJ50" s="164"/>
      <c r="YK50" s="164"/>
      <c r="YL50" s="164"/>
      <c r="YM50" s="164"/>
      <c r="YN50" s="164"/>
      <c r="YO50" s="164"/>
      <c r="YP50" s="164"/>
      <c r="YQ50" s="164"/>
      <c r="YR50" s="164"/>
      <c r="YS50" s="164"/>
      <c r="YT50" s="164"/>
      <c r="YU50" s="164"/>
      <c r="YV50" s="164"/>
      <c r="YW50" s="164"/>
      <c r="YX50" s="164"/>
      <c r="YY50" s="164"/>
      <c r="YZ50" s="164"/>
      <c r="ZA50" s="164"/>
      <c r="ZB50" s="164"/>
      <c r="ZC50" s="164"/>
      <c r="ZD50" s="164"/>
      <c r="ZE50" s="164"/>
      <c r="ZF50" s="164"/>
      <c r="ZG50" s="164"/>
      <c r="ZH50" s="164"/>
      <c r="ZI50" s="164"/>
      <c r="ZJ50" s="164"/>
      <c r="ZK50" s="164"/>
      <c r="ZL50" s="164"/>
      <c r="ZM50" s="164"/>
      <c r="ZN50" s="164"/>
      <c r="ZO50" s="164"/>
      <c r="ZP50" s="164"/>
      <c r="ZQ50" s="164"/>
      <c r="ZR50" s="164"/>
      <c r="ZS50" s="164"/>
      <c r="ZT50" s="164"/>
      <c r="ZU50" s="164"/>
      <c r="ZV50" s="164"/>
      <c r="ZW50" s="164"/>
      <c r="ZX50" s="164"/>
      <c r="ZY50" s="164"/>
      <c r="ZZ50" s="164"/>
      <c r="AAA50" s="164"/>
      <c r="AAB50" s="164"/>
      <c r="AAC50" s="164"/>
      <c r="AAD50" s="164"/>
      <c r="AAE50" s="164"/>
      <c r="AAF50" s="164"/>
      <c r="AAG50" s="164"/>
      <c r="AAH50" s="164"/>
      <c r="AAI50" s="164"/>
      <c r="AAJ50" s="164"/>
      <c r="AAK50" s="164"/>
      <c r="AAL50" s="164"/>
      <c r="AAM50" s="164"/>
      <c r="AAN50" s="164"/>
      <c r="AAO50" s="164"/>
      <c r="AAP50" s="164"/>
    </row>
    <row r="51" spans="1:718" s="165" customFormat="1" ht="15.75">
      <c r="A51" s="166"/>
      <c r="D51" s="167"/>
      <c r="E51" s="167"/>
      <c r="F51" s="167"/>
      <c r="G51" s="242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  <c r="TT51" s="164"/>
      <c r="TU51" s="164"/>
      <c r="TV51" s="164"/>
      <c r="TW51" s="164"/>
      <c r="TX51" s="164"/>
      <c r="TY51" s="164"/>
      <c r="TZ51" s="164"/>
      <c r="UA51" s="164"/>
      <c r="UB51" s="164"/>
      <c r="UC51" s="164"/>
      <c r="UD51" s="164"/>
      <c r="UE51" s="164"/>
      <c r="UF51" s="164"/>
      <c r="UG51" s="164"/>
      <c r="UH51" s="164"/>
      <c r="UI51" s="164"/>
      <c r="UJ51" s="164"/>
      <c r="UK51" s="164"/>
      <c r="UL51" s="164"/>
      <c r="UM51" s="164"/>
      <c r="UN51" s="164"/>
      <c r="UO51" s="164"/>
      <c r="UP51" s="164"/>
      <c r="UQ51" s="164"/>
      <c r="UR51" s="164"/>
      <c r="US51" s="164"/>
      <c r="UT51" s="164"/>
      <c r="UU51" s="164"/>
      <c r="UV51" s="164"/>
      <c r="UW51" s="164"/>
      <c r="UX51" s="164"/>
      <c r="UY51" s="164"/>
      <c r="UZ51" s="164"/>
      <c r="VA51" s="164"/>
      <c r="VB51" s="164"/>
      <c r="VC51" s="164"/>
      <c r="VD51" s="164"/>
      <c r="VE51" s="164"/>
      <c r="VF51" s="164"/>
      <c r="VG51" s="164"/>
      <c r="VH51" s="164"/>
      <c r="VI51" s="164"/>
      <c r="VJ51" s="164"/>
      <c r="VK51" s="164"/>
      <c r="VL51" s="164"/>
      <c r="VM51" s="164"/>
      <c r="VN51" s="164"/>
      <c r="VO51" s="164"/>
      <c r="VP51" s="164"/>
      <c r="VQ51" s="164"/>
      <c r="VR51" s="164"/>
      <c r="VS51" s="164"/>
      <c r="VT51" s="164"/>
      <c r="VU51" s="164"/>
      <c r="VV51" s="164"/>
      <c r="VW51" s="164"/>
      <c r="VX51" s="164"/>
      <c r="VY51" s="164"/>
      <c r="VZ51" s="164"/>
      <c r="WA51" s="164"/>
      <c r="WB51" s="164"/>
      <c r="WC51" s="164"/>
      <c r="WD51" s="164"/>
      <c r="WE51" s="164"/>
      <c r="WF51" s="164"/>
      <c r="WG51" s="164"/>
      <c r="WH51" s="164"/>
      <c r="WI51" s="164"/>
      <c r="WJ51" s="164"/>
      <c r="WK51" s="164"/>
      <c r="WL51" s="164"/>
      <c r="WM51" s="164"/>
      <c r="WN51" s="164"/>
      <c r="WO51" s="164"/>
      <c r="WP51" s="164"/>
      <c r="WQ51" s="164"/>
      <c r="WR51" s="164"/>
      <c r="WS51" s="164"/>
      <c r="WT51" s="164"/>
      <c r="WU51" s="164"/>
      <c r="WV51" s="164"/>
      <c r="WW51" s="164"/>
      <c r="WX51" s="164"/>
      <c r="WY51" s="164"/>
      <c r="WZ51" s="164"/>
      <c r="XA51" s="164"/>
      <c r="XB51" s="164"/>
      <c r="XC51" s="164"/>
      <c r="XD51" s="164"/>
      <c r="XE51" s="164"/>
      <c r="XF51" s="164"/>
      <c r="XG51" s="164"/>
      <c r="XH51" s="164"/>
      <c r="XI51" s="164"/>
      <c r="XJ51" s="164"/>
      <c r="XK51" s="164"/>
      <c r="XL51" s="164"/>
      <c r="XM51" s="164"/>
      <c r="XN51" s="164"/>
      <c r="XO51" s="164"/>
      <c r="XP51" s="164"/>
      <c r="XQ51" s="164"/>
      <c r="XR51" s="164"/>
      <c r="XS51" s="164"/>
      <c r="XT51" s="164"/>
      <c r="XU51" s="164"/>
      <c r="XV51" s="164"/>
      <c r="XW51" s="164"/>
      <c r="XX51" s="164"/>
      <c r="XY51" s="164"/>
      <c r="XZ51" s="164"/>
      <c r="YA51" s="164"/>
      <c r="YB51" s="164"/>
      <c r="YC51" s="164"/>
      <c r="YD51" s="164"/>
      <c r="YE51" s="164"/>
      <c r="YF51" s="164"/>
      <c r="YG51" s="164"/>
      <c r="YH51" s="164"/>
      <c r="YI51" s="164"/>
      <c r="YJ51" s="164"/>
      <c r="YK51" s="164"/>
      <c r="YL51" s="164"/>
      <c r="YM51" s="164"/>
      <c r="YN51" s="164"/>
      <c r="YO51" s="164"/>
      <c r="YP51" s="164"/>
      <c r="YQ51" s="164"/>
      <c r="YR51" s="164"/>
      <c r="YS51" s="164"/>
      <c r="YT51" s="164"/>
      <c r="YU51" s="164"/>
      <c r="YV51" s="164"/>
      <c r="YW51" s="164"/>
      <c r="YX51" s="164"/>
      <c r="YY51" s="164"/>
      <c r="YZ51" s="164"/>
      <c r="ZA51" s="164"/>
      <c r="ZB51" s="164"/>
      <c r="ZC51" s="164"/>
      <c r="ZD51" s="164"/>
      <c r="ZE51" s="164"/>
      <c r="ZF51" s="164"/>
      <c r="ZG51" s="164"/>
      <c r="ZH51" s="164"/>
      <c r="ZI51" s="164"/>
      <c r="ZJ51" s="164"/>
      <c r="ZK51" s="164"/>
      <c r="ZL51" s="164"/>
      <c r="ZM51" s="164"/>
      <c r="ZN51" s="164"/>
      <c r="ZO51" s="164"/>
      <c r="ZP51" s="164"/>
      <c r="ZQ51" s="164"/>
      <c r="ZR51" s="164"/>
      <c r="ZS51" s="164"/>
      <c r="ZT51" s="164"/>
      <c r="ZU51" s="164"/>
      <c r="ZV51" s="164"/>
      <c r="ZW51" s="164"/>
      <c r="ZX51" s="164"/>
      <c r="ZY51" s="164"/>
      <c r="ZZ51" s="164"/>
      <c r="AAA51" s="164"/>
      <c r="AAB51" s="164"/>
      <c r="AAC51" s="164"/>
      <c r="AAD51" s="164"/>
      <c r="AAE51" s="164"/>
      <c r="AAF51" s="164"/>
      <c r="AAG51" s="164"/>
      <c r="AAH51" s="164"/>
      <c r="AAI51" s="164"/>
      <c r="AAJ51" s="164"/>
      <c r="AAK51" s="164"/>
      <c r="AAL51" s="164"/>
      <c r="AAM51" s="164"/>
      <c r="AAN51" s="164"/>
      <c r="AAO51" s="164"/>
      <c r="AAP51" s="164"/>
    </row>
    <row r="52" spans="1:718" s="165" customFormat="1" ht="15.75">
      <c r="A52" s="166"/>
      <c r="D52" s="167"/>
      <c r="E52" s="167"/>
      <c r="F52" s="167"/>
      <c r="G52" s="242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  <c r="TT52" s="164"/>
      <c r="TU52" s="164"/>
      <c r="TV52" s="164"/>
      <c r="TW52" s="164"/>
      <c r="TX52" s="164"/>
      <c r="TY52" s="164"/>
      <c r="TZ52" s="164"/>
      <c r="UA52" s="164"/>
      <c r="UB52" s="164"/>
      <c r="UC52" s="164"/>
      <c r="UD52" s="164"/>
      <c r="UE52" s="164"/>
      <c r="UF52" s="164"/>
      <c r="UG52" s="164"/>
      <c r="UH52" s="164"/>
      <c r="UI52" s="164"/>
      <c r="UJ52" s="164"/>
      <c r="UK52" s="164"/>
      <c r="UL52" s="164"/>
      <c r="UM52" s="164"/>
      <c r="UN52" s="164"/>
      <c r="UO52" s="164"/>
      <c r="UP52" s="164"/>
      <c r="UQ52" s="164"/>
      <c r="UR52" s="164"/>
      <c r="US52" s="164"/>
      <c r="UT52" s="164"/>
      <c r="UU52" s="164"/>
      <c r="UV52" s="164"/>
      <c r="UW52" s="164"/>
      <c r="UX52" s="164"/>
      <c r="UY52" s="164"/>
      <c r="UZ52" s="164"/>
      <c r="VA52" s="164"/>
      <c r="VB52" s="164"/>
      <c r="VC52" s="164"/>
      <c r="VD52" s="164"/>
      <c r="VE52" s="164"/>
      <c r="VF52" s="164"/>
      <c r="VG52" s="164"/>
      <c r="VH52" s="164"/>
      <c r="VI52" s="164"/>
      <c r="VJ52" s="164"/>
      <c r="VK52" s="164"/>
      <c r="VL52" s="164"/>
      <c r="VM52" s="164"/>
      <c r="VN52" s="164"/>
      <c r="VO52" s="164"/>
      <c r="VP52" s="164"/>
      <c r="VQ52" s="164"/>
      <c r="VR52" s="164"/>
      <c r="VS52" s="164"/>
      <c r="VT52" s="164"/>
      <c r="VU52" s="164"/>
      <c r="VV52" s="164"/>
      <c r="VW52" s="164"/>
      <c r="VX52" s="164"/>
      <c r="VY52" s="164"/>
      <c r="VZ52" s="164"/>
      <c r="WA52" s="164"/>
      <c r="WB52" s="164"/>
      <c r="WC52" s="164"/>
      <c r="WD52" s="164"/>
      <c r="WE52" s="164"/>
      <c r="WF52" s="164"/>
      <c r="WG52" s="164"/>
      <c r="WH52" s="164"/>
      <c r="WI52" s="164"/>
      <c r="WJ52" s="164"/>
      <c r="WK52" s="164"/>
      <c r="WL52" s="164"/>
      <c r="WM52" s="164"/>
      <c r="WN52" s="164"/>
      <c r="WO52" s="164"/>
      <c r="WP52" s="164"/>
      <c r="WQ52" s="164"/>
      <c r="WR52" s="164"/>
      <c r="WS52" s="164"/>
      <c r="WT52" s="164"/>
      <c r="WU52" s="164"/>
      <c r="WV52" s="164"/>
      <c r="WW52" s="164"/>
      <c r="WX52" s="164"/>
      <c r="WY52" s="164"/>
      <c r="WZ52" s="164"/>
      <c r="XA52" s="164"/>
      <c r="XB52" s="164"/>
      <c r="XC52" s="164"/>
      <c r="XD52" s="164"/>
      <c r="XE52" s="164"/>
      <c r="XF52" s="164"/>
      <c r="XG52" s="164"/>
      <c r="XH52" s="164"/>
      <c r="XI52" s="164"/>
      <c r="XJ52" s="164"/>
      <c r="XK52" s="164"/>
      <c r="XL52" s="164"/>
      <c r="XM52" s="164"/>
      <c r="XN52" s="164"/>
      <c r="XO52" s="164"/>
      <c r="XP52" s="164"/>
      <c r="XQ52" s="164"/>
      <c r="XR52" s="164"/>
      <c r="XS52" s="164"/>
      <c r="XT52" s="164"/>
      <c r="XU52" s="164"/>
      <c r="XV52" s="164"/>
      <c r="XW52" s="164"/>
      <c r="XX52" s="164"/>
      <c r="XY52" s="164"/>
      <c r="XZ52" s="164"/>
      <c r="YA52" s="164"/>
      <c r="YB52" s="164"/>
      <c r="YC52" s="164"/>
      <c r="YD52" s="164"/>
      <c r="YE52" s="164"/>
      <c r="YF52" s="164"/>
      <c r="YG52" s="164"/>
      <c r="YH52" s="164"/>
      <c r="YI52" s="164"/>
      <c r="YJ52" s="164"/>
      <c r="YK52" s="164"/>
      <c r="YL52" s="164"/>
      <c r="YM52" s="164"/>
      <c r="YN52" s="164"/>
      <c r="YO52" s="164"/>
      <c r="YP52" s="164"/>
      <c r="YQ52" s="164"/>
      <c r="YR52" s="164"/>
      <c r="YS52" s="164"/>
      <c r="YT52" s="164"/>
      <c r="YU52" s="164"/>
      <c r="YV52" s="164"/>
      <c r="YW52" s="164"/>
      <c r="YX52" s="164"/>
      <c r="YY52" s="164"/>
      <c r="YZ52" s="164"/>
      <c r="ZA52" s="164"/>
      <c r="ZB52" s="164"/>
      <c r="ZC52" s="164"/>
      <c r="ZD52" s="164"/>
      <c r="ZE52" s="164"/>
      <c r="ZF52" s="164"/>
      <c r="ZG52" s="164"/>
      <c r="ZH52" s="164"/>
      <c r="ZI52" s="164"/>
      <c r="ZJ52" s="164"/>
      <c r="ZK52" s="164"/>
      <c r="ZL52" s="164"/>
      <c r="ZM52" s="164"/>
      <c r="ZN52" s="164"/>
      <c r="ZO52" s="164"/>
      <c r="ZP52" s="164"/>
      <c r="ZQ52" s="164"/>
      <c r="ZR52" s="164"/>
      <c r="ZS52" s="164"/>
      <c r="ZT52" s="164"/>
      <c r="ZU52" s="164"/>
      <c r="ZV52" s="164"/>
      <c r="ZW52" s="164"/>
      <c r="ZX52" s="164"/>
      <c r="ZY52" s="164"/>
      <c r="ZZ52" s="164"/>
      <c r="AAA52" s="164"/>
      <c r="AAB52" s="164"/>
      <c r="AAC52" s="164"/>
      <c r="AAD52" s="164"/>
      <c r="AAE52" s="164"/>
      <c r="AAF52" s="164"/>
      <c r="AAG52" s="164"/>
      <c r="AAH52" s="164"/>
      <c r="AAI52" s="164"/>
      <c r="AAJ52" s="164"/>
      <c r="AAK52" s="164"/>
      <c r="AAL52" s="164"/>
      <c r="AAM52" s="164"/>
      <c r="AAN52" s="164"/>
      <c r="AAO52" s="164"/>
      <c r="AAP52" s="164"/>
    </row>
    <row r="53" spans="1:718" s="165" customFormat="1" ht="15.75">
      <c r="A53" s="166"/>
      <c r="D53" s="167"/>
      <c r="E53" s="167"/>
      <c r="F53" s="167"/>
      <c r="G53" s="242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  <c r="IV53" s="164"/>
      <c r="IW53" s="164"/>
      <c r="IX53" s="164"/>
      <c r="IY53" s="164"/>
      <c r="IZ53" s="164"/>
      <c r="JA53" s="164"/>
      <c r="JB53" s="164"/>
      <c r="JC53" s="164"/>
      <c r="JD53" s="164"/>
      <c r="JE53" s="164"/>
      <c r="JF53" s="164"/>
      <c r="JG53" s="164"/>
      <c r="JH53" s="164"/>
      <c r="JI53" s="164"/>
      <c r="JJ53" s="164"/>
      <c r="JK53" s="164"/>
      <c r="JL53" s="164"/>
      <c r="JM53" s="164"/>
      <c r="JN53" s="164"/>
      <c r="JO53" s="164"/>
      <c r="JP53" s="164"/>
      <c r="JQ53" s="164"/>
      <c r="JR53" s="164"/>
      <c r="JS53" s="164"/>
      <c r="JT53" s="164"/>
      <c r="JU53" s="164"/>
      <c r="JV53" s="164"/>
      <c r="JW53" s="164"/>
      <c r="JX53" s="164"/>
      <c r="JY53" s="164"/>
      <c r="JZ53" s="164"/>
      <c r="KA53" s="164"/>
      <c r="KB53" s="164"/>
      <c r="KC53" s="164"/>
      <c r="KD53" s="164"/>
      <c r="KE53" s="164"/>
      <c r="KF53" s="164"/>
      <c r="KG53" s="164"/>
      <c r="KH53" s="164"/>
      <c r="KI53" s="164"/>
      <c r="KJ53" s="164"/>
      <c r="KK53" s="164"/>
      <c r="KL53" s="164"/>
      <c r="KM53" s="164"/>
      <c r="KN53" s="164"/>
      <c r="KO53" s="164"/>
      <c r="KP53" s="164"/>
      <c r="KQ53" s="164"/>
      <c r="KR53" s="164"/>
      <c r="KS53" s="164"/>
      <c r="KT53" s="164"/>
      <c r="KU53" s="164"/>
      <c r="KV53" s="164"/>
      <c r="KW53" s="164"/>
      <c r="KX53" s="164"/>
      <c r="KY53" s="164"/>
      <c r="KZ53" s="164"/>
      <c r="LA53" s="164"/>
      <c r="LB53" s="164"/>
      <c r="LC53" s="164"/>
      <c r="LD53" s="164"/>
      <c r="LE53" s="164"/>
      <c r="LF53" s="164"/>
      <c r="LG53" s="164"/>
      <c r="LH53" s="164"/>
      <c r="LI53" s="164"/>
      <c r="LJ53" s="164"/>
      <c r="LK53" s="164"/>
      <c r="LL53" s="164"/>
      <c r="LM53" s="164"/>
      <c r="LN53" s="164"/>
      <c r="LO53" s="164"/>
      <c r="LP53" s="164"/>
      <c r="LQ53" s="164"/>
      <c r="LR53" s="164"/>
      <c r="LS53" s="164"/>
      <c r="LT53" s="164"/>
      <c r="LU53" s="164"/>
      <c r="LV53" s="164"/>
      <c r="LW53" s="164"/>
      <c r="LX53" s="164"/>
      <c r="LY53" s="164"/>
      <c r="LZ53" s="164"/>
      <c r="MA53" s="164"/>
      <c r="MB53" s="164"/>
      <c r="MC53" s="164"/>
      <c r="MD53" s="164"/>
      <c r="ME53" s="164"/>
      <c r="MF53" s="164"/>
      <c r="MG53" s="164"/>
      <c r="MH53" s="164"/>
      <c r="MI53" s="164"/>
      <c r="MJ53" s="164"/>
      <c r="MK53" s="164"/>
      <c r="ML53" s="164"/>
      <c r="MM53" s="164"/>
      <c r="MN53" s="164"/>
      <c r="MO53" s="164"/>
      <c r="MP53" s="164"/>
      <c r="MQ53" s="164"/>
      <c r="MR53" s="164"/>
      <c r="MS53" s="164"/>
      <c r="MT53" s="164"/>
      <c r="MU53" s="164"/>
      <c r="MV53" s="164"/>
      <c r="MW53" s="164"/>
      <c r="MX53" s="164"/>
      <c r="MY53" s="164"/>
      <c r="MZ53" s="164"/>
      <c r="NA53" s="164"/>
      <c r="NB53" s="164"/>
      <c r="NC53" s="164"/>
      <c r="ND53" s="164"/>
      <c r="NE53" s="164"/>
      <c r="NF53" s="164"/>
      <c r="NG53" s="164"/>
      <c r="NH53" s="164"/>
      <c r="NI53" s="164"/>
      <c r="NJ53" s="164"/>
      <c r="NK53" s="164"/>
      <c r="NL53" s="164"/>
      <c r="NM53" s="164"/>
      <c r="NN53" s="164"/>
      <c r="NO53" s="164"/>
      <c r="NP53" s="164"/>
      <c r="NQ53" s="164"/>
      <c r="NR53" s="164"/>
      <c r="NS53" s="164"/>
      <c r="NT53" s="164"/>
      <c r="NU53" s="164"/>
      <c r="NV53" s="164"/>
      <c r="NW53" s="164"/>
      <c r="NX53" s="164"/>
      <c r="NY53" s="164"/>
      <c r="NZ53" s="164"/>
      <c r="OA53" s="164"/>
      <c r="OB53" s="164"/>
      <c r="OC53" s="164"/>
      <c r="OD53" s="164"/>
      <c r="OE53" s="164"/>
      <c r="OF53" s="164"/>
      <c r="OG53" s="164"/>
      <c r="OH53" s="164"/>
      <c r="OI53" s="164"/>
      <c r="OJ53" s="164"/>
      <c r="OK53" s="164"/>
      <c r="OL53" s="164"/>
      <c r="OM53" s="164"/>
      <c r="ON53" s="164"/>
      <c r="OO53" s="164"/>
      <c r="OP53" s="164"/>
      <c r="OQ53" s="164"/>
      <c r="OR53" s="164"/>
      <c r="OS53" s="164"/>
      <c r="OT53" s="164"/>
      <c r="OU53" s="164"/>
      <c r="OV53" s="164"/>
      <c r="OW53" s="164"/>
      <c r="OX53" s="164"/>
      <c r="OY53" s="164"/>
      <c r="OZ53" s="164"/>
      <c r="PA53" s="164"/>
      <c r="PB53" s="164"/>
      <c r="PC53" s="164"/>
      <c r="PD53" s="164"/>
      <c r="PE53" s="164"/>
      <c r="PF53" s="164"/>
      <c r="PG53" s="164"/>
      <c r="PH53" s="164"/>
      <c r="PI53" s="164"/>
      <c r="PJ53" s="164"/>
      <c r="PK53" s="164"/>
      <c r="PL53" s="164"/>
      <c r="PM53" s="164"/>
      <c r="PN53" s="164"/>
      <c r="PO53" s="164"/>
      <c r="PP53" s="164"/>
      <c r="PQ53" s="164"/>
      <c r="PR53" s="164"/>
      <c r="PS53" s="164"/>
      <c r="PT53" s="164"/>
      <c r="PU53" s="164"/>
      <c r="PV53" s="164"/>
      <c r="PW53" s="164"/>
      <c r="PX53" s="164"/>
      <c r="PY53" s="164"/>
      <c r="PZ53" s="164"/>
      <c r="QA53" s="164"/>
      <c r="QB53" s="164"/>
      <c r="QC53" s="164"/>
      <c r="QD53" s="164"/>
      <c r="QE53" s="164"/>
      <c r="QF53" s="164"/>
      <c r="QG53" s="164"/>
      <c r="QH53" s="164"/>
      <c r="QI53" s="164"/>
      <c r="QJ53" s="164"/>
      <c r="QK53" s="164"/>
      <c r="QL53" s="164"/>
      <c r="QM53" s="164"/>
      <c r="QN53" s="164"/>
      <c r="QO53" s="164"/>
      <c r="QP53" s="164"/>
      <c r="QQ53" s="164"/>
      <c r="QR53" s="164"/>
      <c r="QS53" s="164"/>
      <c r="QT53" s="164"/>
      <c r="QU53" s="164"/>
      <c r="QV53" s="164"/>
      <c r="QW53" s="164"/>
      <c r="QX53" s="164"/>
      <c r="QY53" s="164"/>
      <c r="QZ53" s="164"/>
      <c r="RA53" s="164"/>
      <c r="RB53" s="164"/>
      <c r="RC53" s="164"/>
      <c r="RD53" s="164"/>
      <c r="RE53" s="164"/>
      <c r="RF53" s="164"/>
      <c r="RG53" s="164"/>
      <c r="RH53" s="164"/>
      <c r="RI53" s="164"/>
      <c r="RJ53" s="164"/>
      <c r="RK53" s="164"/>
      <c r="RL53" s="164"/>
      <c r="RM53" s="164"/>
      <c r="RN53" s="164"/>
      <c r="RO53" s="164"/>
      <c r="RP53" s="164"/>
      <c r="RQ53" s="164"/>
      <c r="RR53" s="164"/>
      <c r="RS53" s="164"/>
      <c r="RT53" s="164"/>
      <c r="RU53" s="164"/>
      <c r="RV53" s="164"/>
      <c r="RW53" s="164"/>
      <c r="RX53" s="164"/>
      <c r="RY53" s="164"/>
      <c r="RZ53" s="164"/>
      <c r="SA53" s="164"/>
      <c r="SB53" s="164"/>
      <c r="SC53" s="164"/>
      <c r="SD53" s="164"/>
      <c r="SE53" s="164"/>
      <c r="SF53" s="164"/>
      <c r="SG53" s="164"/>
      <c r="SH53" s="164"/>
      <c r="SI53" s="164"/>
      <c r="SJ53" s="164"/>
      <c r="SK53" s="164"/>
      <c r="SL53" s="164"/>
      <c r="SM53" s="164"/>
      <c r="SN53" s="164"/>
      <c r="SO53" s="164"/>
      <c r="SP53" s="164"/>
      <c r="SQ53" s="164"/>
      <c r="SR53" s="164"/>
      <c r="SS53" s="164"/>
      <c r="ST53" s="164"/>
      <c r="SU53" s="164"/>
      <c r="SV53" s="164"/>
      <c r="SW53" s="164"/>
      <c r="SX53" s="164"/>
      <c r="SY53" s="164"/>
      <c r="SZ53" s="164"/>
      <c r="TA53" s="164"/>
      <c r="TB53" s="164"/>
      <c r="TC53" s="164"/>
      <c r="TD53" s="164"/>
      <c r="TE53" s="164"/>
      <c r="TF53" s="164"/>
      <c r="TG53" s="164"/>
      <c r="TH53" s="164"/>
      <c r="TI53" s="164"/>
      <c r="TJ53" s="164"/>
      <c r="TK53" s="164"/>
      <c r="TL53" s="164"/>
      <c r="TM53" s="164"/>
      <c r="TN53" s="164"/>
      <c r="TO53" s="164"/>
      <c r="TP53" s="164"/>
      <c r="TQ53" s="164"/>
      <c r="TR53" s="164"/>
      <c r="TS53" s="164"/>
      <c r="TT53" s="164"/>
      <c r="TU53" s="164"/>
      <c r="TV53" s="164"/>
      <c r="TW53" s="164"/>
      <c r="TX53" s="164"/>
      <c r="TY53" s="164"/>
      <c r="TZ53" s="164"/>
      <c r="UA53" s="164"/>
      <c r="UB53" s="164"/>
      <c r="UC53" s="164"/>
      <c r="UD53" s="164"/>
      <c r="UE53" s="164"/>
      <c r="UF53" s="164"/>
      <c r="UG53" s="164"/>
      <c r="UH53" s="164"/>
      <c r="UI53" s="164"/>
      <c r="UJ53" s="164"/>
      <c r="UK53" s="164"/>
      <c r="UL53" s="164"/>
      <c r="UM53" s="164"/>
      <c r="UN53" s="164"/>
      <c r="UO53" s="164"/>
      <c r="UP53" s="164"/>
      <c r="UQ53" s="164"/>
      <c r="UR53" s="164"/>
      <c r="US53" s="164"/>
      <c r="UT53" s="164"/>
      <c r="UU53" s="164"/>
      <c r="UV53" s="164"/>
      <c r="UW53" s="164"/>
      <c r="UX53" s="164"/>
      <c r="UY53" s="164"/>
      <c r="UZ53" s="164"/>
      <c r="VA53" s="164"/>
      <c r="VB53" s="164"/>
      <c r="VC53" s="164"/>
      <c r="VD53" s="164"/>
      <c r="VE53" s="164"/>
      <c r="VF53" s="164"/>
      <c r="VG53" s="164"/>
      <c r="VH53" s="164"/>
      <c r="VI53" s="164"/>
      <c r="VJ53" s="164"/>
      <c r="VK53" s="164"/>
      <c r="VL53" s="164"/>
      <c r="VM53" s="164"/>
      <c r="VN53" s="164"/>
      <c r="VO53" s="164"/>
      <c r="VP53" s="164"/>
      <c r="VQ53" s="164"/>
      <c r="VR53" s="164"/>
      <c r="VS53" s="164"/>
      <c r="VT53" s="164"/>
      <c r="VU53" s="164"/>
      <c r="VV53" s="164"/>
      <c r="VW53" s="164"/>
      <c r="VX53" s="164"/>
      <c r="VY53" s="164"/>
      <c r="VZ53" s="164"/>
      <c r="WA53" s="164"/>
      <c r="WB53" s="164"/>
      <c r="WC53" s="164"/>
      <c r="WD53" s="164"/>
      <c r="WE53" s="164"/>
      <c r="WF53" s="164"/>
      <c r="WG53" s="164"/>
      <c r="WH53" s="164"/>
      <c r="WI53" s="164"/>
      <c r="WJ53" s="164"/>
      <c r="WK53" s="164"/>
      <c r="WL53" s="164"/>
      <c r="WM53" s="164"/>
      <c r="WN53" s="164"/>
      <c r="WO53" s="164"/>
      <c r="WP53" s="164"/>
      <c r="WQ53" s="164"/>
      <c r="WR53" s="164"/>
      <c r="WS53" s="164"/>
      <c r="WT53" s="164"/>
      <c r="WU53" s="164"/>
      <c r="WV53" s="164"/>
      <c r="WW53" s="164"/>
      <c r="WX53" s="164"/>
      <c r="WY53" s="164"/>
      <c r="WZ53" s="164"/>
      <c r="XA53" s="164"/>
      <c r="XB53" s="164"/>
      <c r="XC53" s="164"/>
      <c r="XD53" s="164"/>
      <c r="XE53" s="164"/>
      <c r="XF53" s="164"/>
      <c r="XG53" s="164"/>
      <c r="XH53" s="164"/>
      <c r="XI53" s="164"/>
      <c r="XJ53" s="164"/>
      <c r="XK53" s="164"/>
      <c r="XL53" s="164"/>
      <c r="XM53" s="164"/>
      <c r="XN53" s="164"/>
      <c r="XO53" s="164"/>
      <c r="XP53" s="164"/>
      <c r="XQ53" s="164"/>
      <c r="XR53" s="164"/>
      <c r="XS53" s="164"/>
      <c r="XT53" s="164"/>
      <c r="XU53" s="164"/>
      <c r="XV53" s="164"/>
      <c r="XW53" s="164"/>
      <c r="XX53" s="164"/>
      <c r="XY53" s="164"/>
      <c r="XZ53" s="164"/>
      <c r="YA53" s="164"/>
      <c r="YB53" s="164"/>
      <c r="YC53" s="164"/>
      <c r="YD53" s="164"/>
      <c r="YE53" s="164"/>
      <c r="YF53" s="164"/>
      <c r="YG53" s="164"/>
      <c r="YH53" s="164"/>
      <c r="YI53" s="164"/>
      <c r="YJ53" s="164"/>
      <c r="YK53" s="164"/>
      <c r="YL53" s="164"/>
      <c r="YM53" s="164"/>
      <c r="YN53" s="164"/>
      <c r="YO53" s="164"/>
      <c r="YP53" s="164"/>
      <c r="YQ53" s="164"/>
      <c r="YR53" s="164"/>
      <c r="YS53" s="164"/>
      <c r="YT53" s="164"/>
      <c r="YU53" s="164"/>
      <c r="YV53" s="164"/>
      <c r="YW53" s="164"/>
      <c r="YX53" s="164"/>
      <c r="YY53" s="164"/>
      <c r="YZ53" s="164"/>
      <c r="ZA53" s="164"/>
      <c r="ZB53" s="164"/>
      <c r="ZC53" s="164"/>
      <c r="ZD53" s="164"/>
      <c r="ZE53" s="164"/>
      <c r="ZF53" s="164"/>
      <c r="ZG53" s="164"/>
      <c r="ZH53" s="164"/>
      <c r="ZI53" s="164"/>
      <c r="ZJ53" s="164"/>
      <c r="ZK53" s="164"/>
      <c r="ZL53" s="164"/>
      <c r="ZM53" s="164"/>
      <c r="ZN53" s="164"/>
      <c r="ZO53" s="164"/>
      <c r="ZP53" s="164"/>
      <c r="ZQ53" s="164"/>
      <c r="ZR53" s="164"/>
      <c r="ZS53" s="164"/>
      <c r="ZT53" s="164"/>
      <c r="ZU53" s="164"/>
      <c r="ZV53" s="164"/>
      <c r="ZW53" s="164"/>
      <c r="ZX53" s="164"/>
      <c r="ZY53" s="164"/>
      <c r="ZZ53" s="164"/>
      <c r="AAA53" s="164"/>
      <c r="AAB53" s="164"/>
      <c r="AAC53" s="164"/>
      <c r="AAD53" s="164"/>
      <c r="AAE53" s="164"/>
      <c r="AAF53" s="164"/>
      <c r="AAG53" s="164"/>
      <c r="AAH53" s="164"/>
      <c r="AAI53" s="164"/>
      <c r="AAJ53" s="164"/>
      <c r="AAK53" s="164"/>
      <c r="AAL53" s="164"/>
      <c r="AAM53" s="164"/>
      <c r="AAN53" s="164"/>
      <c r="AAO53" s="164"/>
      <c r="AAP53" s="164"/>
    </row>
    <row r="54" spans="1:718" s="165" customFormat="1" ht="15.75">
      <c r="A54" s="166"/>
      <c r="D54" s="167"/>
      <c r="E54" s="167"/>
      <c r="F54" s="167"/>
      <c r="G54" s="242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  <c r="IR54" s="164"/>
      <c r="IS54" s="164"/>
      <c r="IT54" s="164"/>
      <c r="IU54" s="164"/>
      <c r="IV54" s="164"/>
      <c r="IW54" s="164"/>
      <c r="IX54" s="164"/>
      <c r="IY54" s="164"/>
      <c r="IZ54" s="164"/>
      <c r="JA54" s="164"/>
      <c r="JB54" s="164"/>
      <c r="JC54" s="164"/>
      <c r="JD54" s="164"/>
      <c r="JE54" s="164"/>
      <c r="JF54" s="164"/>
      <c r="JG54" s="164"/>
      <c r="JH54" s="164"/>
      <c r="JI54" s="164"/>
      <c r="JJ54" s="164"/>
      <c r="JK54" s="164"/>
      <c r="JL54" s="164"/>
      <c r="JM54" s="164"/>
      <c r="JN54" s="164"/>
      <c r="JO54" s="164"/>
      <c r="JP54" s="164"/>
      <c r="JQ54" s="164"/>
      <c r="JR54" s="164"/>
      <c r="JS54" s="164"/>
      <c r="JT54" s="164"/>
      <c r="JU54" s="164"/>
      <c r="JV54" s="164"/>
      <c r="JW54" s="164"/>
      <c r="JX54" s="164"/>
      <c r="JY54" s="164"/>
      <c r="JZ54" s="164"/>
      <c r="KA54" s="164"/>
      <c r="KB54" s="164"/>
      <c r="KC54" s="164"/>
      <c r="KD54" s="164"/>
      <c r="KE54" s="164"/>
      <c r="KF54" s="164"/>
      <c r="KG54" s="164"/>
      <c r="KH54" s="164"/>
      <c r="KI54" s="164"/>
      <c r="KJ54" s="164"/>
      <c r="KK54" s="164"/>
      <c r="KL54" s="164"/>
      <c r="KM54" s="164"/>
      <c r="KN54" s="164"/>
      <c r="KO54" s="164"/>
      <c r="KP54" s="164"/>
      <c r="KQ54" s="164"/>
      <c r="KR54" s="164"/>
      <c r="KS54" s="164"/>
      <c r="KT54" s="164"/>
      <c r="KU54" s="164"/>
      <c r="KV54" s="164"/>
      <c r="KW54" s="164"/>
      <c r="KX54" s="164"/>
      <c r="KY54" s="164"/>
      <c r="KZ54" s="164"/>
      <c r="LA54" s="164"/>
      <c r="LB54" s="164"/>
      <c r="LC54" s="164"/>
      <c r="LD54" s="164"/>
      <c r="LE54" s="164"/>
      <c r="LF54" s="164"/>
      <c r="LG54" s="164"/>
      <c r="LH54" s="164"/>
      <c r="LI54" s="164"/>
      <c r="LJ54" s="164"/>
      <c r="LK54" s="164"/>
      <c r="LL54" s="164"/>
      <c r="LM54" s="164"/>
      <c r="LN54" s="164"/>
      <c r="LO54" s="164"/>
      <c r="LP54" s="164"/>
      <c r="LQ54" s="164"/>
      <c r="LR54" s="164"/>
      <c r="LS54" s="164"/>
      <c r="LT54" s="164"/>
      <c r="LU54" s="164"/>
      <c r="LV54" s="164"/>
      <c r="LW54" s="164"/>
      <c r="LX54" s="164"/>
      <c r="LY54" s="164"/>
      <c r="LZ54" s="164"/>
      <c r="MA54" s="164"/>
      <c r="MB54" s="164"/>
      <c r="MC54" s="164"/>
      <c r="MD54" s="164"/>
      <c r="ME54" s="164"/>
      <c r="MF54" s="164"/>
      <c r="MG54" s="164"/>
      <c r="MH54" s="164"/>
      <c r="MI54" s="164"/>
      <c r="MJ54" s="164"/>
      <c r="MK54" s="164"/>
      <c r="ML54" s="164"/>
      <c r="MM54" s="164"/>
      <c r="MN54" s="164"/>
      <c r="MO54" s="164"/>
      <c r="MP54" s="164"/>
      <c r="MQ54" s="164"/>
      <c r="MR54" s="164"/>
      <c r="MS54" s="164"/>
      <c r="MT54" s="164"/>
      <c r="MU54" s="164"/>
      <c r="MV54" s="164"/>
      <c r="MW54" s="164"/>
      <c r="MX54" s="164"/>
      <c r="MY54" s="164"/>
      <c r="MZ54" s="164"/>
      <c r="NA54" s="164"/>
      <c r="NB54" s="164"/>
      <c r="NC54" s="164"/>
      <c r="ND54" s="164"/>
      <c r="NE54" s="164"/>
      <c r="NF54" s="164"/>
      <c r="NG54" s="164"/>
      <c r="NH54" s="164"/>
      <c r="NI54" s="164"/>
      <c r="NJ54" s="164"/>
      <c r="NK54" s="164"/>
      <c r="NL54" s="164"/>
      <c r="NM54" s="164"/>
      <c r="NN54" s="164"/>
      <c r="NO54" s="164"/>
      <c r="NP54" s="164"/>
      <c r="NQ54" s="164"/>
      <c r="NR54" s="164"/>
      <c r="NS54" s="164"/>
      <c r="NT54" s="164"/>
      <c r="NU54" s="164"/>
      <c r="NV54" s="164"/>
      <c r="NW54" s="164"/>
      <c r="NX54" s="164"/>
      <c r="NY54" s="164"/>
      <c r="NZ54" s="164"/>
      <c r="OA54" s="164"/>
      <c r="OB54" s="164"/>
      <c r="OC54" s="164"/>
      <c r="OD54" s="164"/>
      <c r="OE54" s="164"/>
      <c r="OF54" s="164"/>
      <c r="OG54" s="164"/>
      <c r="OH54" s="164"/>
      <c r="OI54" s="164"/>
      <c r="OJ54" s="164"/>
      <c r="OK54" s="164"/>
      <c r="OL54" s="164"/>
      <c r="OM54" s="164"/>
      <c r="ON54" s="164"/>
      <c r="OO54" s="164"/>
      <c r="OP54" s="164"/>
      <c r="OQ54" s="164"/>
      <c r="OR54" s="164"/>
      <c r="OS54" s="164"/>
      <c r="OT54" s="164"/>
      <c r="OU54" s="164"/>
      <c r="OV54" s="164"/>
      <c r="OW54" s="164"/>
      <c r="OX54" s="164"/>
      <c r="OY54" s="164"/>
      <c r="OZ54" s="164"/>
      <c r="PA54" s="164"/>
      <c r="PB54" s="164"/>
      <c r="PC54" s="164"/>
      <c r="PD54" s="164"/>
      <c r="PE54" s="164"/>
      <c r="PF54" s="164"/>
      <c r="PG54" s="164"/>
      <c r="PH54" s="164"/>
      <c r="PI54" s="164"/>
      <c r="PJ54" s="164"/>
      <c r="PK54" s="164"/>
      <c r="PL54" s="164"/>
      <c r="PM54" s="164"/>
      <c r="PN54" s="164"/>
      <c r="PO54" s="164"/>
      <c r="PP54" s="164"/>
      <c r="PQ54" s="164"/>
      <c r="PR54" s="164"/>
      <c r="PS54" s="164"/>
      <c r="PT54" s="164"/>
      <c r="PU54" s="164"/>
      <c r="PV54" s="164"/>
      <c r="PW54" s="164"/>
      <c r="PX54" s="164"/>
      <c r="PY54" s="164"/>
      <c r="PZ54" s="164"/>
      <c r="QA54" s="164"/>
      <c r="QB54" s="164"/>
      <c r="QC54" s="164"/>
      <c r="QD54" s="164"/>
      <c r="QE54" s="164"/>
      <c r="QF54" s="164"/>
      <c r="QG54" s="164"/>
      <c r="QH54" s="164"/>
      <c r="QI54" s="164"/>
      <c r="QJ54" s="164"/>
      <c r="QK54" s="164"/>
      <c r="QL54" s="164"/>
      <c r="QM54" s="164"/>
      <c r="QN54" s="164"/>
      <c r="QO54" s="164"/>
      <c r="QP54" s="164"/>
      <c r="QQ54" s="164"/>
      <c r="QR54" s="164"/>
      <c r="QS54" s="164"/>
      <c r="QT54" s="164"/>
      <c r="QU54" s="164"/>
      <c r="QV54" s="164"/>
      <c r="QW54" s="164"/>
      <c r="QX54" s="164"/>
      <c r="QY54" s="164"/>
      <c r="QZ54" s="164"/>
      <c r="RA54" s="164"/>
      <c r="RB54" s="164"/>
      <c r="RC54" s="164"/>
      <c r="RD54" s="164"/>
      <c r="RE54" s="164"/>
      <c r="RF54" s="164"/>
      <c r="RG54" s="164"/>
      <c r="RH54" s="164"/>
      <c r="RI54" s="164"/>
      <c r="RJ54" s="164"/>
      <c r="RK54" s="164"/>
      <c r="RL54" s="164"/>
      <c r="RM54" s="164"/>
      <c r="RN54" s="164"/>
      <c r="RO54" s="164"/>
      <c r="RP54" s="164"/>
      <c r="RQ54" s="164"/>
      <c r="RR54" s="164"/>
      <c r="RS54" s="164"/>
      <c r="RT54" s="164"/>
      <c r="RU54" s="164"/>
      <c r="RV54" s="164"/>
      <c r="RW54" s="164"/>
      <c r="RX54" s="164"/>
      <c r="RY54" s="164"/>
      <c r="RZ54" s="164"/>
      <c r="SA54" s="164"/>
      <c r="SB54" s="164"/>
      <c r="SC54" s="164"/>
      <c r="SD54" s="164"/>
      <c r="SE54" s="164"/>
      <c r="SF54" s="164"/>
      <c r="SG54" s="164"/>
      <c r="SH54" s="164"/>
      <c r="SI54" s="164"/>
      <c r="SJ54" s="164"/>
      <c r="SK54" s="164"/>
      <c r="SL54" s="164"/>
      <c r="SM54" s="164"/>
      <c r="SN54" s="164"/>
      <c r="SO54" s="164"/>
      <c r="SP54" s="164"/>
      <c r="SQ54" s="164"/>
      <c r="SR54" s="164"/>
      <c r="SS54" s="164"/>
      <c r="ST54" s="164"/>
      <c r="SU54" s="164"/>
      <c r="SV54" s="164"/>
      <c r="SW54" s="164"/>
      <c r="SX54" s="164"/>
      <c r="SY54" s="164"/>
      <c r="SZ54" s="164"/>
      <c r="TA54" s="164"/>
      <c r="TB54" s="164"/>
      <c r="TC54" s="164"/>
      <c r="TD54" s="164"/>
      <c r="TE54" s="164"/>
      <c r="TF54" s="164"/>
      <c r="TG54" s="164"/>
      <c r="TH54" s="164"/>
      <c r="TI54" s="164"/>
      <c r="TJ54" s="164"/>
      <c r="TK54" s="164"/>
      <c r="TL54" s="164"/>
      <c r="TM54" s="164"/>
      <c r="TN54" s="164"/>
      <c r="TO54" s="164"/>
      <c r="TP54" s="164"/>
      <c r="TQ54" s="164"/>
      <c r="TR54" s="164"/>
      <c r="TS54" s="164"/>
      <c r="TT54" s="164"/>
      <c r="TU54" s="164"/>
      <c r="TV54" s="164"/>
      <c r="TW54" s="164"/>
      <c r="TX54" s="164"/>
      <c r="TY54" s="164"/>
      <c r="TZ54" s="164"/>
      <c r="UA54" s="164"/>
      <c r="UB54" s="164"/>
      <c r="UC54" s="164"/>
      <c r="UD54" s="164"/>
      <c r="UE54" s="164"/>
      <c r="UF54" s="164"/>
      <c r="UG54" s="164"/>
      <c r="UH54" s="164"/>
      <c r="UI54" s="164"/>
      <c r="UJ54" s="164"/>
      <c r="UK54" s="164"/>
      <c r="UL54" s="164"/>
      <c r="UM54" s="164"/>
      <c r="UN54" s="164"/>
      <c r="UO54" s="164"/>
      <c r="UP54" s="164"/>
      <c r="UQ54" s="164"/>
      <c r="UR54" s="164"/>
      <c r="US54" s="164"/>
      <c r="UT54" s="164"/>
      <c r="UU54" s="164"/>
      <c r="UV54" s="164"/>
      <c r="UW54" s="164"/>
      <c r="UX54" s="164"/>
      <c r="UY54" s="164"/>
      <c r="UZ54" s="164"/>
      <c r="VA54" s="164"/>
      <c r="VB54" s="164"/>
      <c r="VC54" s="164"/>
      <c r="VD54" s="164"/>
      <c r="VE54" s="164"/>
      <c r="VF54" s="164"/>
      <c r="VG54" s="164"/>
      <c r="VH54" s="164"/>
      <c r="VI54" s="164"/>
      <c r="VJ54" s="164"/>
      <c r="VK54" s="164"/>
      <c r="VL54" s="164"/>
      <c r="VM54" s="164"/>
      <c r="VN54" s="164"/>
      <c r="VO54" s="164"/>
      <c r="VP54" s="164"/>
      <c r="VQ54" s="164"/>
      <c r="VR54" s="164"/>
      <c r="VS54" s="164"/>
      <c r="VT54" s="164"/>
      <c r="VU54" s="164"/>
      <c r="VV54" s="164"/>
      <c r="VW54" s="164"/>
      <c r="VX54" s="164"/>
      <c r="VY54" s="164"/>
      <c r="VZ54" s="164"/>
      <c r="WA54" s="164"/>
      <c r="WB54" s="164"/>
      <c r="WC54" s="164"/>
      <c r="WD54" s="164"/>
      <c r="WE54" s="164"/>
      <c r="WF54" s="164"/>
      <c r="WG54" s="164"/>
      <c r="WH54" s="164"/>
      <c r="WI54" s="164"/>
      <c r="WJ54" s="164"/>
      <c r="WK54" s="164"/>
      <c r="WL54" s="164"/>
      <c r="WM54" s="164"/>
      <c r="WN54" s="164"/>
      <c r="WO54" s="164"/>
      <c r="WP54" s="164"/>
      <c r="WQ54" s="164"/>
      <c r="WR54" s="164"/>
      <c r="WS54" s="164"/>
      <c r="WT54" s="164"/>
      <c r="WU54" s="164"/>
      <c r="WV54" s="164"/>
      <c r="WW54" s="164"/>
      <c r="WX54" s="164"/>
      <c r="WY54" s="164"/>
      <c r="WZ54" s="164"/>
      <c r="XA54" s="164"/>
      <c r="XB54" s="164"/>
      <c r="XC54" s="164"/>
      <c r="XD54" s="164"/>
      <c r="XE54" s="164"/>
      <c r="XF54" s="164"/>
      <c r="XG54" s="164"/>
      <c r="XH54" s="164"/>
      <c r="XI54" s="164"/>
      <c r="XJ54" s="164"/>
      <c r="XK54" s="164"/>
      <c r="XL54" s="164"/>
      <c r="XM54" s="164"/>
      <c r="XN54" s="164"/>
      <c r="XO54" s="164"/>
      <c r="XP54" s="164"/>
      <c r="XQ54" s="164"/>
      <c r="XR54" s="164"/>
      <c r="XS54" s="164"/>
      <c r="XT54" s="164"/>
      <c r="XU54" s="164"/>
      <c r="XV54" s="164"/>
      <c r="XW54" s="164"/>
      <c r="XX54" s="164"/>
      <c r="XY54" s="164"/>
      <c r="XZ54" s="164"/>
      <c r="YA54" s="164"/>
      <c r="YB54" s="164"/>
      <c r="YC54" s="164"/>
      <c r="YD54" s="164"/>
      <c r="YE54" s="164"/>
      <c r="YF54" s="164"/>
      <c r="YG54" s="164"/>
      <c r="YH54" s="164"/>
      <c r="YI54" s="164"/>
      <c r="YJ54" s="164"/>
      <c r="YK54" s="164"/>
      <c r="YL54" s="164"/>
      <c r="YM54" s="164"/>
      <c r="YN54" s="164"/>
      <c r="YO54" s="164"/>
      <c r="YP54" s="164"/>
      <c r="YQ54" s="164"/>
      <c r="YR54" s="164"/>
      <c r="YS54" s="164"/>
      <c r="YT54" s="164"/>
      <c r="YU54" s="164"/>
      <c r="YV54" s="164"/>
      <c r="YW54" s="164"/>
      <c r="YX54" s="164"/>
      <c r="YY54" s="164"/>
      <c r="YZ54" s="164"/>
      <c r="ZA54" s="164"/>
      <c r="ZB54" s="164"/>
      <c r="ZC54" s="164"/>
      <c r="ZD54" s="164"/>
      <c r="ZE54" s="164"/>
      <c r="ZF54" s="164"/>
      <c r="ZG54" s="164"/>
      <c r="ZH54" s="164"/>
      <c r="ZI54" s="164"/>
      <c r="ZJ54" s="164"/>
      <c r="ZK54" s="164"/>
      <c r="ZL54" s="164"/>
      <c r="ZM54" s="164"/>
      <c r="ZN54" s="164"/>
      <c r="ZO54" s="164"/>
      <c r="ZP54" s="164"/>
      <c r="ZQ54" s="164"/>
      <c r="ZR54" s="164"/>
      <c r="ZS54" s="164"/>
      <c r="ZT54" s="164"/>
      <c r="ZU54" s="164"/>
      <c r="ZV54" s="164"/>
      <c r="ZW54" s="164"/>
      <c r="ZX54" s="164"/>
      <c r="ZY54" s="164"/>
      <c r="ZZ54" s="164"/>
      <c r="AAA54" s="164"/>
      <c r="AAB54" s="164"/>
      <c r="AAC54" s="164"/>
      <c r="AAD54" s="164"/>
      <c r="AAE54" s="164"/>
      <c r="AAF54" s="164"/>
      <c r="AAG54" s="164"/>
      <c r="AAH54" s="164"/>
      <c r="AAI54" s="164"/>
      <c r="AAJ54" s="164"/>
      <c r="AAK54" s="164"/>
      <c r="AAL54" s="164"/>
      <c r="AAM54" s="164"/>
      <c r="AAN54" s="164"/>
      <c r="AAO54" s="164"/>
      <c r="AAP54" s="164"/>
    </row>
    <row r="55" spans="1:718" s="165" customFormat="1" ht="15.75">
      <c r="A55" s="166"/>
      <c r="D55" s="167"/>
      <c r="E55" s="167"/>
      <c r="F55" s="167"/>
      <c r="G55" s="242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  <c r="IR55" s="164"/>
      <c r="IS55" s="164"/>
      <c r="IT55" s="164"/>
      <c r="IU55" s="164"/>
      <c r="IV55" s="164"/>
      <c r="IW55" s="164"/>
      <c r="IX55" s="164"/>
      <c r="IY55" s="164"/>
      <c r="IZ55" s="164"/>
      <c r="JA55" s="164"/>
      <c r="JB55" s="164"/>
      <c r="JC55" s="164"/>
      <c r="JD55" s="164"/>
      <c r="JE55" s="164"/>
      <c r="JF55" s="164"/>
      <c r="JG55" s="164"/>
      <c r="JH55" s="164"/>
      <c r="JI55" s="164"/>
      <c r="JJ55" s="164"/>
      <c r="JK55" s="164"/>
      <c r="JL55" s="164"/>
      <c r="JM55" s="164"/>
      <c r="JN55" s="164"/>
      <c r="JO55" s="164"/>
      <c r="JP55" s="164"/>
      <c r="JQ55" s="164"/>
      <c r="JR55" s="164"/>
      <c r="JS55" s="164"/>
      <c r="JT55" s="164"/>
      <c r="JU55" s="164"/>
      <c r="JV55" s="164"/>
      <c r="JW55" s="164"/>
      <c r="JX55" s="164"/>
      <c r="JY55" s="164"/>
      <c r="JZ55" s="164"/>
      <c r="KA55" s="164"/>
      <c r="KB55" s="164"/>
      <c r="KC55" s="164"/>
      <c r="KD55" s="164"/>
      <c r="KE55" s="164"/>
      <c r="KF55" s="164"/>
      <c r="KG55" s="164"/>
      <c r="KH55" s="164"/>
      <c r="KI55" s="164"/>
      <c r="KJ55" s="164"/>
      <c r="KK55" s="164"/>
      <c r="KL55" s="164"/>
      <c r="KM55" s="164"/>
      <c r="KN55" s="164"/>
      <c r="KO55" s="164"/>
      <c r="KP55" s="164"/>
      <c r="KQ55" s="164"/>
      <c r="KR55" s="164"/>
      <c r="KS55" s="164"/>
      <c r="KT55" s="164"/>
      <c r="KU55" s="164"/>
      <c r="KV55" s="164"/>
      <c r="KW55" s="164"/>
      <c r="KX55" s="164"/>
      <c r="KY55" s="164"/>
      <c r="KZ55" s="164"/>
      <c r="LA55" s="164"/>
      <c r="LB55" s="164"/>
      <c r="LC55" s="164"/>
      <c r="LD55" s="164"/>
      <c r="LE55" s="164"/>
      <c r="LF55" s="164"/>
      <c r="LG55" s="164"/>
      <c r="LH55" s="164"/>
      <c r="LI55" s="164"/>
      <c r="LJ55" s="164"/>
      <c r="LK55" s="164"/>
      <c r="LL55" s="164"/>
      <c r="LM55" s="164"/>
      <c r="LN55" s="164"/>
      <c r="LO55" s="164"/>
      <c r="LP55" s="164"/>
      <c r="LQ55" s="164"/>
      <c r="LR55" s="164"/>
      <c r="LS55" s="164"/>
      <c r="LT55" s="164"/>
      <c r="LU55" s="164"/>
      <c r="LV55" s="164"/>
      <c r="LW55" s="164"/>
      <c r="LX55" s="164"/>
      <c r="LY55" s="164"/>
      <c r="LZ55" s="164"/>
      <c r="MA55" s="164"/>
      <c r="MB55" s="164"/>
      <c r="MC55" s="164"/>
      <c r="MD55" s="164"/>
      <c r="ME55" s="164"/>
      <c r="MF55" s="164"/>
      <c r="MG55" s="164"/>
      <c r="MH55" s="164"/>
      <c r="MI55" s="164"/>
      <c r="MJ55" s="164"/>
      <c r="MK55" s="164"/>
      <c r="ML55" s="164"/>
      <c r="MM55" s="164"/>
      <c r="MN55" s="164"/>
      <c r="MO55" s="164"/>
      <c r="MP55" s="164"/>
      <c r="MQ55" s="164"/>
      <c r="MR55" s="164"/>
      <c r="MS55" s="164"/>
      <c r="MT55" s="164"/>
      <c r="MU55" s="164"/>
      <c r="MV55" s="164"/>
      <c r="MW55" s="164"/>
      <c r="MX55" s="164"/>
      <c r="MY55" s="164"/>
      <c r="MZ55" s="164"/>
      <c r="NA55" s="164"/>
      <c r="NB55" s="164"/>
      <c r="NC55" s="164"/>
      <c r="ND55" s="164"/>
      <c r="NE55" s="164"/>
      <c r="NF55" s="164"/>
      <c r="NG55" s="164"/>
      <c r="NH55" s="164"/>
      <c r="NI55" s="164"/>
      <c r="NJ55" s="164"/>
      <c r="NK55" s="164"/>
      <c r="NL55" s="164"/>
      <c r="NM55" s="164"/>
      <c r="NN55" s="164"/>
      <c r="NO55" s="164"/>
      <c r="NP55" s="164"/>
      <c r="NQ55" s="164"/>
      <c r="NR55" s="164"/>
      <c r="NS55" s="164"/>
      <c r="NT55" s="164"/>
      <c r="NU55" s="164"/>
      <c r="NV55" s="164"/>
      <c r="NW55" s="164"/>
      <c r="NX55" s="164"/>
      <c r="NY55" s="164"/>
      <c r="NZ55" s="164"/>
      <c r="OA55" s="164"/>
      <c r="OB55" s="164"/>
      <c r="OC55" s="164"/>
      <c r="OD55" s="164"/>
      <c r="OE55" s="164"/>
      <c r="OF55" s="164"/>
      <c r="OG55" s="164"/>
      <c r="OH55" s="164"/>
      <c r="OI55" s="164"/>
      <c r="OJ55" s="164"/>
      <c r="OK55" s="164"/>
      <c r="OL55" s="164"/>
      <c r="OM55" s="164"/>
      <c r="ON55" s="164"/>
      <c r="OO55" s="164"/>
      <c r="OP55" s="164"/>
      <c r="OQ55" s="164"/>
      <c r="OR55" s="164"/>
      <c r="OS55" s="164"/>
      <c r="OT55" s="164"/>
      <c r="OU55" s="164"/>
      <c r="OV55" s="164"/>
      <c r="OW55" s="164"/>
      <c r="OX55" s="164"/>
      <c r="OY55" s="164"/>
      <c r="OZ55" s="164"/>
      <c r="PA55" s="164"/>
      <c r="PB55" s="164"/>
      <c r="PC55" s="164"/>
      <c r="PD55" s="164"/>
      <c r="PE55" s="164"/>
      <c r="PF55" s="164"/>
      <c r="PG55" s="164"/>
      <c r="PH55" s="164"/>
      <c r="PI55" s="164"/>
      <c r="PJ55" s="164"/>
      <c r="PK55" s="164"/>
      <c r="PL55" s="164"/>
      <c r="PM55" s="164"/>
      <c r="PN55" s="164"/>
      <c r="PO55" s="164"/>
      <c r="PP55" s="164"/>
      <c r="PQ55" s="164"/>
      <c r="PR55" s="164"/>
      <c r="PS55" s="164"/>
      <c r="PT55" s="164"/>
      <c r="PU55" s="164"/>
      <c r="PV55" s="164"/>
      <c r="PW55" s="164"/>
      <c r="PX55" s="164"/>
      <c r="PY55" s="164"/>
      <c r="PZ55" s="164"/>
      <c r="QA55" s="164"/>
      <c r="QB55" s="164"/>
      <c r="QC55" s="164"/>
      <c r="QD55" s="164"/>
      <c r="QE55" s="164"/>
      <c r="QF55" s="164"/>
      <c r="QG55" s="164"/>
      <c r="QH55" s="164"/>
      <c r="QI55" s="164"/>
      <c r="QJ55" s="164"/>
      <c r="QK55" s="164"/>
      <c r="QL55" s="164"/>
      <c r="QM55" s="164"/>
      <c r="QN55" s="164"/>
      <c r="QO55" s="164"/>
      <c r="QP55" s="164"/>
      <c r="QQ55" s="164"/>
      <c r="QR55" s="164"/>
      <c r="QS55" s="164"/>
      <c r="QT55" s="164"/>
      <c r="QU55" s="164"/>
      <c r="QV55" s="164"/>
      <c r="QW55" s="164"/>
      <c r="QX55" s="164"/>
      <c r="QY55" s="164"/>
      <c r="QZ55" s="164"/>
      <c r="RA55" s="164"/>
      <c r="RB55" s="164"/>
      <c r="RC55" s="164"/>
      <c r="RD55" s="164"/>
      <c r="RE55" s="164"/>
      <c r="RF55" s="164"/>
      <c r="RG55" s="164"/>
      <c r="RH55" s="164"/>
      <c r="RI55" s="164"/>
      <c r="RJ55" s="164"/>
      <c r="RK55" s="164"/>
      <c r="RL55" s="164"/>
      <c r="RM55" s="164"/>
      <c r="RN55" s="164"/>
      <c r="RO55" s="164"/>
      <c r="RP55" s="164"/>
      <c r="RQ55" s="164"/>
      <c r="RR55" s="164"/>
      <c r="RS55" s="164"/>
      <c r="RT55" s="164"/>
      <c r="RU55" s="164"/>
      <c r="RV55" s="164"/>
      <c r="RW55" s="164"/>
      <c r="RX55" s="164"/>
      <c r="RY55" s="164"/>
      <c r="RZ55" s="164"/>
      <c r="SA55" s="164"/>
      <c r="SB55" s="164"/>
      <c r="SC55" s="164"/>
      <c r="SD55" s="164"/>
      <c r="SE55" s="164"/>
      <c r="SF55" s="164"/>
      <c r="SG55" s="164"/>
      <c r="SH55" s="164"/>
      <c r="SI55" s="164"/>
      <c r="SJ55" s="164"/>
      <c r="SK55" s="164"/>
      <c r="SL55" s="164"/>
      <c r="SM55" s="164"/>
      <c r="SN55" s="164"/>
      <c r="SO55" s="164"/>
      <c r="SP55" s="164"/>
      <c r="SQ55" s="164"/>
      <c r="SR55" s="164"/>
      <c r="SS55" s="164"/>
      <c r="ST55" s="164"/>
      <c r="SU55" s="164"/>
      <c r="SV55" s="164"/>
      <c r="SW55" s="164"/>
      <c r="SX55" s="164"/>
      <c r="SY55" s="164"/>
      <c r="SZ55" s="164"/>
      <c r="TA55" s="164"/>
      <c r="TB55" s="164"/>
      <c r="TC55" s="164"/>
      <c r="TD55" s="164"/>
      <c r="TE55" s="164"/>
      <c r="TF55" s="164"/>
      <c r="TG55" s="164"/>
      <c r="TH55" s="164"/>
      <c r="TI55" s="164"/>
      <c r="TJ55" s="164"/>
      <c r="TK55" s="164"/>
      <c r="TL55" s="164"/>
      <c r="TM55" s="164"/>
      <c r="TN55" s="164"/>
      <c r="TO55" s="164"/>
      <c r="TP55" s="164"/>
      <c r="TQ55" s="164"/>
      <c r="TR55" s="164"/>
      <c r="TS55" s="164"/>
      <c r="TT55" s="164"/>
      <c r="TU55" s="164"/>
      <c r="TV55" s="164"/>
      <c r="TW55" s="164"/>
      <c r="TX55" s="164"/>
      <c r="TY55" s="164"/>
      <c r="TZ55" s="164"/>
      <c r="UA55" s="164"/>
      <c r="UB55" s="164"/>
      <c r="UC55" s="164"/>
      <c r="UD55" s="164"/>
      <c r="UE55" s="164"/>
      <c r="UF55" s="164"/>
      <c r="UG55" s="164"/>
      <c r="UH55" s="164"/>
      <c r="UI55" s="164"/>
      <c r="UJ55" s="164"/>
      <c r="UK55" s="164"/>
      <c r="UL55" s="164"/>
      <c r="UM55" s="164"/>
      <c r="UN55" s="164"/>
      <c r="UO55" s="164"/>
      <c r="UP55" s="164"/>
      <c r="UQ55" s="164"/>
      <c r="UR55" s="164"/>
      <c r="US55" s="164"/>
      <c r="UT55" s="164"/>
      <c r="UU55" s="164"/>
      <c r="UV55" s="164"/>
      <c r="UW55" s="164"/>
      <c r="UX55" s="164"/>
      <c r="UY55" s="164"/>
      <c r="UZ55" s="164"/>
      <c r="VA55" s="164"/>
      <c r="VB55" s="164"/>
      <c r="VC55" s="164"/>
      <c r="VD55" s="164"/>
      <c r="VE55" s="164"/>
      <c r="VF55" s="164"/>
      <c r="VG55" s="164"/>
      <c r="VH55" s="164"/>
      <c r="VI55" s="164"/>
      <c r="VJ55" s="164"/>
      <c r="VK55" s="164"/>
      <c r="VL55" s="164"/>
      <c r="VM55" s="164"/>
      <c r="VN55" s="164"/>
      <c r="VO55" s="164"/>
      <c r="VP55" s="164"/>
      <c r="VQ55" s="164"/>
      <c r="VR55" s="164"/>
      <c r="VS55" s="164"/>
      <c r="VT55" s="164"/>
      <c r="VU55" s="164"/>
      <c r="VV55" s="164"/>
      <c r="VW55" s="164"/>
      <c r="VX55" s="164"/>
      <c r="VY55" s="164"/>
      <c r="VZ55" s="164"/>
      <c r="WA55" s="164"/>
      <c r="WB55" s="164"/>
      <c r="WC55" s="164"/>
      <c r="WD55" s="164"/>
      <c r="WE55" s="164"/>
      <c r="WF55" s="164"/>
      <c r="WG55" s="164"/>
      <c r="WH55" s="164"/>
      <c r="WI55" s="164"/>
      <c r="WJ55" s="164"/>
      <c r="WK55" s="164"/>
      <c r="WL55" s="164"/>
      <c r="WM55" s="164"/>
      <c r="WN55" s="164"/>
      <c r="WO55" s="164"/>
      <c r="WP55" s="164"/>
      <c r="WQ55" s="164"/>
      <c r="WR55" s="164"/>
      <c r="WS55" s="164"/>
      <c r="WT55" s="164"/>
      <c r="WU55" s="164"/>
      <c r="WV55" s="164"/>
      <c r="WW55" s="164"/>
      <c r="WX55" s="164"/>
      <c r="WY55" s="164"/>
      <c r="WZ55" s="164"/>
      <c r="XA55" s="164"/>
      <c r="XB55" s="164"/>
      <c r="XC55" s="164"/>
      <c r="XD55" s="164"/>
      <c r="XE55" s="164"/>
      <c r="XF55" s="164"/>
      <c r="XG55" s="164"/>
      <c r="XH55" s="164"/>
      <c r="XI55" s="164"/>
      <c r="XJ55" s="164"/>
      <c r="XK55" s="164"/>
      <c r="XL55" s="164"/>
      <c r="XM55" s="164"/>
      <c r="XN55" s="164"/>
      <c r="XO55" s="164"/>
      <c r="XP55" s="164"/>
      <c r="XQ55" s="164"/>
      <c r="XR55" s="164"/>
      <c r="XS55" s="164"/>
      <c r="XT55" s="164"/>
      <c r="XU55" s="164"/>
      <c r="XV55" s="164"/>
      <c r="XW55" s="164"/>
      <c r="XX55" s="164"/>
      <c r="XY55" s="164"/>
      <c r="XZ55" s="164"/>
      <c r="YA55" s="164"/>
      <c r="YB55" s="164"/>
      <c r="YC55" s="164"/>
      <c r="YD55" s="164"/>
      <c r="YE55" s="164"/>
      <c r="YF55" s="164"/>
      <c r="YG55" s="164"/>
      <c r="YH55" s="164"/>
      <c r="YI55" s="164"/>
      <c r="YJ55" s="164"/>
      <c r="YK55" s="164"/>
      <c r="YL55" s="164"/>
      <c r="YM55" s="164"/>
      <c r="YN55" s="164"/>
      <c r="YO55" s="164"/>
      <c r="YP55" s="164"/>
      <c r="YQ55" s="164"/>
      <c r="YR55" s="164"/>
      <c r="YS55" s="164"/>
      <c r="YT55" s="164"/>
      <c r="YU55" s="164"/>
      <c r="YV55" s="164"/>
      <c r="YW55" s="164"/>
      <c r="YX55" s="164"/>
      <c r="YY55" s="164"/>
      <c r="YZ55" s="164"/>
      <c r="ZA55" s="164"/>
      <c r="ZB55" s="164"/>
      <c r="ZC55" s="164"/>
      <c r="ZD55" s="164"/>
      <c r="ZE55" s="164"/>
      <c r="ZF55" s="164"/>
      <c r="ZG55" s="164"/>
      <c r="ZH55" s="164"/>
      <c r="ZI55" s="164"/>
      <c r="ZJ55" s="164"/>
      <c r="ZK55" s="164"/>
      <c r="ZL55" s="164"/>
      <c r="ZM55" s="164"/>
      <c r="ZN55" s="164"/>
      <c r="ZO55" s="164"/>
      <c r="ZP55" s="164"/>
      <c r="ZQ55" s="164"/>
      <c r="ZR55" s="164"/>
      <c r="ZS55" s="164"/>
      <c r="ZT55" s="164"/>
      <c r="ZU55" s="164"/>
      <c r="ZV55" s="164"/>
      <c r="ZW55" s="164"/>
      <c r="ZX55" s="164"/>
      <c r="ZY55" s="164"/>
      <c r="ZZ55" s="164"/>
      <c r="AAA55" s="164"/>
      <c r="AAB55" s="164"/>
      <c r="AAC55" s="164"/>
      <c r="AAD55" s="164"/>
      <c r="AAE55" s="164"/>
      <c r="AAF55" s="164"/>
      <c r="AAG55" s="164"/>
      <c r="AAH55" s="164"/>
      <c r="AAI55" s="164"/>
      <c r="AAJ55" s="164"/>
      <c r="AAK55" s="164"/>
      <c r="AAL55" s="164"/>
      <c r="AAM55" s="164"/>
      <c r="AAN55" s="164"/>
      <c r="AAO55" s="164"/>
      <c r="AAP55" s="164"/>
    </row>
    <row r="56" spans="1:718" s="165" customFormat="1" ht="15.75">
      <c r="A56" s="166"/>
      <c r="D56" s="167"/>
      <c r="E56" s="167"/>
      <c r="F56" s="167"/>
      <c r="G56" s="242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  <c r="IO56" s="164"/>
      <c r="IP56" s="164"/>
      <c r="IQ56" s="164"/>
      <c r="IR56" s="164"/>
      <c r="IS56" s="164"/>
      <c r="IT56" s="164"/>
      <c r="IU56" s="164"/>
      <c r="IV56" s="164"/>
      <c r="IW56" s="164"/>
      <c r="IX56" s="164"/>
      <c r="IY56" s="164"/>
      <c r="IZ56" s="164"/>
      <c r="JA56" s="164"/>
      <c r="JB56" s="164"/>
      <c r="JC56" s="164"/>
      <c r="JD56" s="164"/>
      <c r="JE56" s="164"/>
      <c r="JF56" s="164"/>
      <c r="JG56" s="164"/>
      <c r="JH56" s="164"/>
      <c r="JI56" s="164"/>
      <c r="JJ56" s="164"/>
      <c r="JK56" s="164"/>
      <c r="JL56" s="164"/>
      <c r="JM56" s="164"/>
      <c r="JN56" s="164"/>
      <c r="JO56" s="164"/>
      <c r="JP56" s="164"/>
      <c r="JQ56" s="164"/>
      <c r="JR56" s="164"/>
      <c r="JS56" s="164"/>
      <c r="JT56" s="164"/>
      <c r="JU56" s="164"/>
      <c r="JV56" s="164"/>
      <c r="JW56" s="164"/>
      <c r="JX56" s="164"/>
      <c r="JY56" s="164"/>
      <c r="JZ56" s="164"/>
      <c r="KA56" s="164"/>
      <c r="KB56" s="164"/>
      <c r="KC56" s="164"/>
      <c r="KD56" s="164"/>
      <c r="KE56" s="164"/>
      <c r="KF56" s="164"/>
      <c r="KG56" s="164"/>
      <c r="KH56" s="164"/>
      <c r="KI56" s="164"/>
      <c r="KJ56" s="164"/>
      <c r="KK56" s="164"/>
      <c r="KL56" s="164"/>
      <c r="KM56" s="164"/>
      <c r="KN56" s="164"/>
      <c r="KO56" s="164"/>
      <c r="KP56" s="164"/>
      <c r="KQ56" s="164"/>
      <c r="KR56" s="164"/>
      <c r="KS56" s="164"/>
      <c r="KT56" s="164"/>
      <c r="KU56" s="164"/>
      <c r="KV56" s="164"/>
      <c r="KW56" s="164"/>
      <c r="KX56" s="164"/>
      <c r="KY56" s="164"/>
      <c r="KZ56" s="164"/>
      <c r="LA56" s="164"/>
      <c r="LB56" s="164"/>
      <c r="LC56" s="164"/>
      <c r="LD56" s="164"/>
      <c r="LE56" s="164"/>
      <c r="LF56" s="164"/>
      <c r="LG56" s="164"/>
      <c r="LH56" s="164"/>
      <c r="LI56" s="164"/>
      <c r="LJ56" s="164"/>
      <c r="LK56" s="164"/>
      <c r="LL56" s="164"/>
      <c r="LM56" s="164"/>
      <c r="LN56" s="164"/>
      <c r="LO56" s="164"/>
      <c r="LP56" s="164"/>
      <c r="LQ56" s="164"/>
      <c r="LR56" s="164"/>
      <c r="LS56" s="164"/>
      <c r="LT56" s="164"/>
      <c r="LU56" s="164"/>
      <c r="LV56" s="164"/>
      <c r="LW56" s="164"/>
      <c r="LX56" s="164"/>
      <c r="LY56" s="164"/>
      <c r="LZ56" s="164"/>
      <c r="MA56" s="164"/>
      <c r="MB56" s="164"/>
      <c r="MC56" s="164"/>
      <c r="MD56" s="164"/>
      <c r="ME56" s="164"/>
      <c r="MF56" s="164"/>
      <c r="MG56" s="164"/>
      <c r="MH56" s="164"/>
      <c r="MI56" s="164"/>
      <c r="MJ56" s="164"/>
      <c r="MK56" s="164"/>
      <c r="ML56" s="164"/>
      <c r="MM56" s="164"/>
      <c r="MN56" s="164"/>
      <c r="MO56" s="164"/>
      <c r="MP56" s="164"/>
      <c r="MQ56" s="164"/>
      <c r="MR56" s="164"/>
      <c r="MS56" s="164"/>
      <c r="MT56" s="164"/>
      <c r="MU56" s="164"/>
      <c r="MV56" s="164"/>
      <c r="MW56" s="164"/>
      <c r="MX56" s="164"/>
      <c r="MY56" s="164"/>
      <c r="MZ56" s="164"/>
      <c r="NA56" s="164"/>
      <c r="NB56" s="164"/>
      <c r="NC56" s="164"/>
      <c r="ND56" s="164"/>
      <c r="NE56" s="164"/>
      <c r="NF56" s="164"/>
      <c r="NG56" s="164"/>
      <c r="NH56" s="164"/>
      <c r="NI56" s="164"/>
      <c r="NJ56" s="164"/>
      <c r="NK56" s="164"/>
      <c r="NL56" s="164"/>
      <c r="NM56" s="164"/>
      <c r="NN56" s="164"/>
      <c r="NO56" s="164"/>
      <c r="NP56" s="164"/>
      <c r="NQ56" s="164"/>
      <c r="NR56" s="164"/>
      <c r="NS56" s="164"/>
      <c r="NT56" s="164"/>
      <c r="NU56" s="164"/>
      <c r="NV56" s="164"/>
      <c r="NW56" s="164"/>
      <c r="NX56" s="164"/>
      <c r="NY56" s="164"/>
      <c r="NZ56" s="164"/>
      <c r="OA56" s="164"/>
      <c r="OB56" s="164"/>
      <c r="OC56" s="164"/>
      <c r="OD56" s="164"/>
      <c r="OE56" s="164"/>
      <c r="OF56" s="164"/>
      <c r="OG56" s="164"/>
      <c r="OH56" s="164"/>
      <c r="OI56" s="164"/>
      <c r="OJ56" s="164"/>
      <c r="OK56" s="164"/>
      <c r="OL56" s="164"/>
      <c r="OM56" s="164"/>
      <c r="ON56" s="164"/>
      <c r="OO56" s="164"/>
      <c r="OP56" s="164"/>
      <c r="OQ56" s="164"/>
      <c r="OR56" s="164"/>
      <c r="OS56" s="164"/>
      <c r="OT56" s="164"/>
      <c r="OU56" s="164"/>
      <c r="OV56" s="164"/>
      <c r="OW56" s="164"/>
      <c r="OX56" s="164"/>
      <c r="OY56" s="164"/>
      <c r="OZ56" s="164"/>
      <c r="PA56" s="164"/>
      <c r="PB56" s="164"/>
      <c r="PC56" s="164"/>
      <c r="PD56" s="164"/>
      <c r="PE56" s="164"/>
      <c r="PF56" s="164"/>
      <c r="PG56" s="164"/>
      <c r="PH56" s="164"/>
      <c r="PI56" s="164"/>
      <c r="PJ56" s="164"/>
      <c r="PK56" s="164"/>
      <c r="PL56" s="164"/>
      <c r="PM56" s="164"/>
      <c r="PN56" s="164"/>
      <c r="PO56" s="164"/>
      <c r="PP56" s="164"/>
      <c r="PQ56" s="164"/>
      <c r="PR56" s="164"/>
      <c r="PS56" s="164"/>
      <c r="PT56" s="164"/>
      <c r="PU56" s="164"/>
      <c r="PV56" s="164"/>
      <c r="PW56" s="164"/>
      <c r="PX56" s="164"/>
      <c r="PY56" s="164"/>
      <c r="PZ56" s="164"/>
      <c r="QA56" s="164"/>
      <c r="QB56" s="164"/>
      <c r="QC56" s="164"/>
      <c r="QD56" s="164"/>
      <c r="QE56" s="164"/>
      <c r="QF56" s="164"/>
      <c r="QG56" s="164"/>
      <c r="QH56" s="164"/>
      <c r="QI56" s="164"/>
      <c r="QJ56" s="164"/>
      <c r="QK56" s="164"/>
      <c r="QL56" s="164"/>
      <c r="QM56" s="164"/>
      <c r="QN56" s="164"/>
      <c r="QO56" s="164"/>
      <c r="QP56" s="164"/>
      <c r="QQ56" s="164"/>
      <c r="QR56" s="164"/>
      <c r="QS56" s="164"/>
      <c r="QT56" s="164"/>
      <c r="QU56" s="164"/>
      <c r="QV56" s="164"/>
      <c r="QW56" s="164"/>
      <c r="QX56" s="164"/>
      <c r="QY56" s="164"/>
      <c r="QZ56" s="164"/>
      <c r="RA56" s="164"/>
      <c r="RB56" s="164"/>
      <c r="RC56" s="164"/>
      <c r="RD56" s="164"/>
      <c r="RE56" s="164"/>
      <c r="RF56" s="164"/>
      <c r="RG56" s="164"/>
      <c r="RH56" s="164"/>
      <c r="RI56" s="164"/>
      <c r="RJ56" s="164"/>
      <c r="RK56" s="164"/>
      <c r="RL56" s="164"/>
      <c r="RM56" s="164"/>
      <c r="RN56" s="164"/>
      <c r="RO56" s="164"/>
      <c r="RP56" s="164"/>
      <c r="RQ56" s="164"/>
      <c r="RR56" s="164"/>
      <c r="RS56" s="164"/>
      <c r="RT56" s="164"/>
      <c r="RU56" s="164"/>
      <c r="RV56" s="164"/>
      <c r="RW56" s="164"/>
      <c r="RX56" s="164"/>
      <c r="RY56" s="164"/>
      <c r="RZ56" s="164"/>
      <c r="SA56" s="164"/>
      <c r="SB56" s="164"/>
      <c r="SC56" s="164"/>
      <c r="SD56" s="164"/>
      <c r="SE56" s="164"/>
      <c r="SF56" s="164"/>
      <c r="SG56" s="164"/>
      <c r="SH56" s="164"/>
      <c r="SI56" s="164"/>
      <c r="SJ56" s="164"/>
      <c r="SK56" s="164"/>
      <c r="SL56" s="164"/>
      <c r="SM56" s="164"/>
      <c r="SN56" s="164"/>
      <c r="SO56" s="164"/>
      <c r="SP56" s="164"/>
      <c r="SQ56" s="164"/>
      <c r="SR56" s="164"/>
      <c r="SS56" s="164"/>
      <c r="ST56" s="164"/>
      <c r="SU56" s="164"/>
      <c r="SV56" s="164"/>
      <c r="SW56" s="164"/>
      <c r="SX56" s="164"/>
      <c r="SY56" s="164"/>
      <c r="SZ56" s="164"/>
      <c r="TA56" s="164"/>
      <c r="TB56" s="164"/>
      <c r="TC56" s="164"/>
      <c r="TD56" s="164"/>
      <c r="TE56" s="164"/>
      <c r="TF56" s="164"/>
      <c r="TG56" s="164"/>
      <c r="TH56" s="164"/>
      <c r="TI56" s="164"/>
      <c r="TJ56" s="164"/>
      <c r="TK56" s="164"/>
      <c r="TL56" s="164"/>
      <c r="TM56" s="164"/>
      <c r="TN56" s="164"/>
      <c r="TO56" s="164"/>
      <c r="TP56" s="164"/>
      <c r="TQ56" s="164"/>
      <c r="TR56" s="164"/>
      <c r="TS56" s="164"/>
      <c r="TT56" s="164"/>
      <c r="TU56" s="164"/>
      <c r="TV56" s="164"/>
      <c r="TW56" s="164"/>
      <c r="TX56" s="164"/>
      <c r="TY56" s="164"/>
      <c r="TZ56" s="164"/>
      <c r="UA56" s="164"/>
      <c r="UB56" s="164"/>
      <c r="UC56" s="164"/>
      <c r="UD56" s="164"/>
      <c r="UE56" s="164"/>
      <c r="UF56" s="164"/>
      <c r="UG56" s="164"/>
      <c r="UH56" s="164"/>
      <c r="UI56" s="164"/>
      <c r="UJ56" s="164"/>
      <c r="UK56" s="164"/>
      <c r="UL56" s="164"/>
      <c r="UM56" s="164"/>
      <c r="UN56" s="164"/>
      <c r="UO56" s="164"/>
      <c r="UP56" s="164"/>
      <c r="UQ56" s="164"/>
      <c r="UR56" s="164"/>
      <c r="US56" s="164"/>
      <c r="UT56" s="164"/>
      <c r="UU56" s="164"/>
      <c r="UV56" s="164"/>
      <c r="UW56" s="164"/>
      <c r="UX56" s="164"/>
      <c r="UY56" s="164"/>
      <c r="UZ56" s="164"/>
      <c r="VA56" s="164"/>
      <c r="VB56" s="164"/>
      <c r="VC56" s="164"/>
      <c r="VD56" s="164"/>
      <c r="VE56" s="164"/>
      <c r="VF56" s="164"/>
      <c r="VG56" s="164"/>
      <c r="VH56" s="164"/>
      <c r="VI56" s="164"/>
      <c r="VJ56" s="164"/>
      <c r="VK56" s="164"/>
      <c r="VL56" s="164"/>
      <c r="VM56" s="164"/>
      <c r="VN56" s="164"/>
      <c r="VO56" s="164"/>
      <c r="VP56" s="164"/>
      <c r="VQ56" s="164"/>
      <c r="VR56" s="164"/>
      <c r="VS56" s="164"/>
      <c r="VT56" s="164"/>
      <c r="VU56" s="164"/>
      <c r="VV56" s="164"/>
      <c r="VW56" s="164"/>
      <c r="VX56" s="164"/>
      <c r="VY56" s="164"/>
      <c r="VZ56" s="164"/>
      <c r="WA56" s="164"/>
      <c r="WB56" s="164"/>
      <c r="WC56" s="164"/>
      <c r="WD56" s="164"/>
      <c r="WE56" s="164"/>
      <c r="WF56" s="164"/>
      <c r="WG56" s="164"/>
      <c r="WH56" s="164"/>
      <c r="WI56" s="164"/>
      <c r="WJ56" s="164"/>
      <c r="WK56" s="164"/>
      <c r="WL56" s="164"/>
      <c r="WM56" s="164"/>
      <c r="WN56" s="164"/>
      <c r="WO56" s="164"/>
      <c r="WP56" s="164"/>
      <c r="WQ56" s="164"/>
      <c r="WR56" s="164"/>
      <c r="WS56" s="164"/>
      <c r="WT56" s="164"/>
      <c r="WU56" s="164"/>
      <c r="WV56" s="164"/>
      <c r="WW56" s="164"/>
      <c r="WX56" s="164"/>
      <c r="WY56" s="164"/>
      <c r="WZ56" s="164"/>
      <c r="XA56" s="164"/>
      <c r="XB56" s="164"/>
      <c r="XC56" s="164"/>
      <c r="XD56" s="164"/>
      <c r="XE56" s="164"/>
      <c r="XF56" s="164"/>
      <c r="XG56" s="164"/>
      <c r="XH56" s="164"/>
      <c r="XI56" s="164"/>
      <c r="XJ56" s="164"/>
      <c r="XK56" s="164"/>
      <c r="XL56" s="164"/>
      <c r="XM56" s="164"/>
      <c r="XN56" s="164"/>
      <c r="XO56" s="164"/>
      <c r="XP56" s="164"/>
      <c r="XQ56" s="164"/>
      <c r="XR56" s="164"/>
      <c r="XS56" s="164"/>
      <c r="XT56" s="164"/>
      <c r="XU56" s="164"/>
      <c r="XV56" s="164"/>
      <c r="XW56" s="164"/>
      <c r="XX56" s="164"/>
      <c r="XY56" s="164"/>
      <c r="XZ56" s="164"/>
      <c r="YA56" s="164"/>
      <c r="YB56" s="164"/>
      <c r="YC56" s="164"/>
      <c r="YD56" s="164"/>
      <c r="YE56" s="164"/>
      <c r="YF56" s="164"/>
      <c r="YG56" s="164"/>
      <c r="YH56" s="164"/>
      <c r="YI56" s="164"/>
      <c r="YJ56" s="164"/>
      <c r="YK56" s="164"/>
      <c r="YL56" s="164"/>
      <c r="YM56" s="164"/>
      <c r="YN56" s="164"/>
      <c r="YO56" s="164"/>
      <c r="YP56" s="164"/>
      <c r="YQ56" s="164"/>
      <c r="YR56" s="164"/>
      <c r="YS56" s="164"/>
      <c r="YT56" s="164"/>
      <c r="YU56" s="164"/>
      <c r="YV56" s="164"/>
      <c r="YW56" s="164"/>
      <c r="YX56" s="164"/>
      <c r="YY56" s="164"/>
      <c r="YZ56" s="164"/>
      <c r="ZA56" s="164"/>
      <c r="ZB56" s="164"/>
      <c r="ZC56" s="164"/>
      <c r="ZD56" s="164"/>
      <c r="ZE56" s="164"/>
      <c r="ZF56" s="164"/>
      <c r="ZG56" s="164"/>
      <c r="ZH56" s="164"/>
      <c r="ZI56" s="164"/>
      <c r="ZJ56" s="164"/>
      <c r="ZK56" s="164"/>
      <c r="ZL56" s="164"/>
      <c r="ZM56" s="164"/>
      <c r="ZN56" s="164"/>
      <c r="ZO56" s="164"/>
      <c r="ZP56" s="164"/>
      <c r="ZQ56" s="164"/>
      <c r="ZR56" s="164"/>
      <c r="ZS56" s="164"/>
      <c r="ZT56" s="164"/>
      <c r="ZU56" s="164"/>
      <c r="ZV56" s="164"/>
      <c r="ZW56" s="164"/>
      <c r="ZX56" s="164"/>
      <c r="ZY56" s="164"/>
      <c r="ZZ56" s="164"/>
      <c r="AAA56" s="164"/>
      <c r="AAB56" s="164"/>
      <c r="AAC56" s="164"/>
      <c r="AAD56" s="164"/>
      <c r="AAE56" s="164"/>
      <c r="AAF56" s="164"/>
      <c r="AAG56" s="164"/>
      <c r="AAH56" s="164"/>
      <c r="AAI56" s="164"/>
      <c r="AAJ56" s="164"/>
      <c r="AAK56" s="164"/>
      <c r="AAL56" s="164"/>
      <c r="AAM56" s="164"/>
      <c r="AAN56" s="164"/>
      <c r="AAO56" s="164"/>
      <c r="AAP56" s="164"/>
    </row>
    <row r="57" spans="1:718" s="165" customFormat="1" ht="15.75">
      <c r="A57" s="166"/>
      <c r="D57" s="167"/>
      <c r="E57" s="167"/>
      <c r="F57" s="167"/>
      <c r="G57" s="242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  <c r="IO57" s="164"/>
      <c r="IP57" s="164"/>
      <c r="IQ57" s="164"/>
      <c r="IR57" s="164"/>
      <c r="IS57" s="164"/>
      <c r="IT57" s="164"/>
      <c r="IU57" s="164"/>
      <c r="IV57" s="164"/>
      <c r="IW57" s="164"/>
      <c r="IX57" s="164"/>
      <c r="IY57" s="164"/>
      <c r="IZ57" s="164"/>
      <c r="JA57" s="164"/>
      <c r="JB57" s="164"/>
      <c r="JC57" s="164"/>
      <c r="JD57" s="164"/>
      <c r="JE57" s="164"/>
      <c r="JF57" s="164"/>
      <c r="JG57" s="164"/>
      <c r="JH57" s="164"/>
      <c r="JI57" s="164"/>
      <c r="JJ57" s="164"/>
      <c r="JK57" s="164"/>
      <c r="JL57" s="164"/>
      <c r="JM57" s="164"/>
      <c r="JN57" s="164"/>
      <c r="JO57" s="164"/>
      <c r="JP57" s="164"/>
      <c r="JQ57" s="164"/>
      <c r="JR57" s="164"/>
      <c r="JS57" s="164"/>
      <c r="JT57" s="164"/>
      <c r="JU57" s="164"/>
      <c r="JV57" s="164"/>
      <c r="JW57" s="164"/>
      <c r="JX57" s="164"/>
      <c r="JY57" s="164"/>
      <c r="JZ57" s="164"/>
      <c r="KA57" s="164"/>
      <c r="KB57" s="164"/>
      <c r="KC57" s="164"/>
      <c r="KD57" s="164"/>
      <c r="KE57" s="164"/>
      <c r="KF57" s="164"/>
      <c r="KG57" s="164"/>
      <c r="KH57" s="164"/>
      <c r="KI57" s="164"/>
      <c r="KJ57" s="164"/>
      <c r="KK57" s="164"/>
      <c r="KL57" s="164"/>
      <c r="KM57" s="164"/>
      <c r="KN57" s="164"/>
      <c r="KO57" s="164"/>
      <c r="KP57" s="164"/>
      <c r="KQ57" s="164"/>
      <c r="KR57" s="164"/>
      <c r="KS57" s="164"/>
      <c r="KT57" s="164"/>
      <c r="KU57" s="164"/>
      <c r="KV57" s="164"/>
      <c r="KW57" s="164"/>
      <c r="KX57" s="164"/>
      <c r="KY57" s="164"/>
      <c r="KZ57" s="164"/>
      <c r="LA57" s="164"/>
      <c r="LB57" s="164"/>
      <c r="LC57" s="164"/>
      <c r="LD57" s="164"/>
      <c r="LE57" s="164"/>
      <c r="LF57" s="164"/>
      <c r="LG57" s="164"/>
      <c r="LH57" s="164"/>
      <c r="LI57" s="164"/>
      <c r="LJ57" s="164"/>
      <c r="LK57" s="164"/>
      <c r="LL57" s="164"/>
      <c r="LM57" s="164"/>
      <c r="LN57" s="164"/>
      <c r="LO57" s="164"/>
      <c r="LP57" s="164"/>
      <c r="LQ57" s="164"/>
      <c r="LR57" s="164"/>
      <c r="LS57" s="164"/>
      <c r="LT57" s="164"/>
      <c r="LU57" s="164"/>
      <c r="LV57" s="164"/>
      <c r="LW57" s="164"/>
      <c r="LX57" s="164"/>
      <c r="LY57" s="164"/>
      <c r="LZ57" s="164"/>
      <c r="MA57" s="164"/>
      <c r="MB57" s="164"/>
      <c r="MC57" s="164"/>
      <c r="MD57" s="164"/>
      <c r="ME57" s="164"/>
      <c r="MF57" s="164"/>
      <c r="MG57" s="164"/>
      <c r="MH57" s="164"/>
      <c r="MI57" s="164"/>
      <c r="MJ57" s="164"/>
      <c r="MK57" s="164"/>
      <c r="ML57" s="164"/>
      <c r="MM57" s="164"/>
      <c r="MN57" s="164"/>
      <c r="MO57" s="164"/>
      <c r="MP57" s="164"/>
      <c r="MQ57" s="164"/>
      <c r="MR57" s="164"/>
      <c r="MS57" s="164"/>
      <c r="MT57" s="164"/>
      <c r="MU57" s="164"/>
      <c r="MV57" s="164"/>
      <c r="MW57" s="164"/>
      <c r="MX57" s="164"/>
      <c r="MY57" s="164"/>
      <c r="MZ57" s="164"/>
      <c r="NA57" s="164"/>
      <c r="NB57" s="164"/>
      <c r="NC57" s="164"/>
      <c r="ND57" s="164"/>
      <c r="NE57" s="164"/>
      <c r="NF57" s="164"/>
      <c r="NG57" s="164"/>
      <c r="NH57" s="164"/>
      <c r="NI57" s="164"/>
      <c r="NJ57" s="164"/>
      <c r="NK57" s="164"/>
      <c r="NL57" s="164"/>
      <c r="NM57" s="164"/>
      <c r="NN57" s="164"/>
      <c r="NO57" s="164"/>
      <c r="NP57" s="164"/>
      <c r="NQ57" s="164"/>
      <c r="NR57" s="164"/>
      <c r="NS57" s="164"/>
      <c r="NT57" s="164"/>
      <c r="NU57" s="164"/>
      <c r="NV57" s="164"/>
      <c r="NW57" s="164"/>
      <c r="NX57" s="164"/>
      <c r="NY57" s="164"/>
      <c r="NZ57" s="164"/>
      <c r="OA57" s="164"/>
      <c r="OB57" s="164"/>
      <c r="OC57" s="164"/>
      <c r="OD57" s="164"/>
      <c r="OE57" s="164"/>
      <c r="OF57" s="164"/>
      <c r="OG57" s="164"/>
      <c r="OH57" s="164"/>
      <c r="OI57" s="164"/>
      <c r="OJ57" s="164"/>
      <c r="OK57" s="164"/>
      <c r="OL57" s="164"/>
      <c r="OM57" s="164"/>
      <c r="ON57" s="164"/>
      <c r="OO57" s="164"/>
      <c r="OP57" s="164"/>
      <c r="OQ57" s="164"/>
      <c r="OR57" s="164"/>
      <c r="OS57" s="164"/>
      <c r="OT57" s="164"/>
      <c r="OU57" s="164"/>
      <c r="OV57" s="164"/>
      <c r="OW57" s="164"/>
      <c r="OX57" s="164"/>
      <c r="OY57" s="164"/>
      <c r="OZ57" s="164"/>
      <c r="PA57" s="164"/>
      <c r="PB57" s="164"/>
      <c r="PC57" s="164"/>
      <c r="PD57" s="164"/>
      <c r="PE57" s="164"/>
      <c r="PF57" s="164"/>
      <c r="PG57" s="164"/>
      <c r="PH57" s="164"/>
      <c r="PI57" s="164"/>
      <c r="PJ57" s="164"/>
      <c r="PK57" s="164"/>
      <c r="PL57" s="164"/>
      <c r="PM57" s="164"/>
      <c r="PN57" s="164"/>
      <c r="PO57" s="164"/>
      <c r="PP57" s="164"/>
      <c r="PQ57" s="164"/>
      <c r="PR57" s="164"/>
      <c r="PS57" s="164"/>
      <c r="PT57" s="164"/>
      <c r="PU57" s="164"/>
      <c r="PV57" s="164"/>
      <c r="PW57" s="164"/>
      <c r="PX57" s="164"/>
      <c r="PY57" s="164"/>
      <c r="PZ57" s="164"/>
      <c r="QA57" s="164"/>
      <c r="QB57" s="164"/>
      <c r="QC57" s="164"/>
      <c r="QD57" s="164"/>
      <c r="QE57" s="164"/>
      <c r="QF57" s="164"/>
      <c r="QG57" s="164"/>
      <c r="QH57" s="164"/>
      <c r="QI57" s="164"/>
      <c r="QJ57" s="164"/>
      <c r="QK57" s="164"/>
      <c r="QL57" s="164"/>
      <c r="QM57" s="164"/>
      <c r="QN57" s="164"/>
      <c r="QO57" s="164"/>
      <c r="QP57" s="164"/>
      <c r="QQ57" s="164"/>
      <c r="QR57" s="164"/>
      <c r="QS57" s="164"/>
      <c r="QT57" s="164"/>
      <c r="QU57" s="164"/>
      <c r="QV57" s="164"/>
      <c r="QW57" s="164"/>
      <c r="QX57" s="164"/>
      <c r="QY57" s="164"/>
      <c r="QZ57" s="164"/>
      <c r="RA57" s="164"/>
      <c r="RB57" s="164"/>
      <c r="RC57" s="164"/>
      <c r="RD57" s="164"/>
      <c r="RE57" s="164"/>
      <c r="RF57" s="164"/>
      <c r="RG57" s="164"/>
      <c r="RH57" s="164"/>
      <c r="RI57" s="164"/>
      <c r="RJ57" s="164"/>
      <c r="RK57" s="164"/>
      <c r="RL57" s="164"/>
      <c r="RM57" s="164"/>
      <c r="RN57" s="164"/>
      <c r="RO57" s="164"/>
      <c r="RP57" s="164"/>
      <c r="RQ57" s="164"/>
      <c r="RR57" s="164"/>
      <c r="RS57" s="164"/>
      <c r="RT57" s="164"/>
      <c r="RU57" s="164"/>
      <c r="RV57" s="164"/>
      <c r="RW57" s="164"/>
      <c r="RX57" s="164"/>
      <c r="RY57" s="164"/>
      <c r="RZ57" s="164"/>
      <c r="SA57" s="164"/>
      <c r="SB57" s="164"/>
      <c r="SC57" s="164"/>
      <c r="SD57" s="164"/>
      <c r="SE57" s="164"/>
      <c r="SF57" s="164"/>
      <c r="SG57" s="164"/>
      <c r="SH57" s="164"/>
      <c r="SI57" s="164"/>
      <c r="SJ57" s="164"/>
      <c r="SK57" s="164"/>
      <c r="SL57" s="164"/>
      <c r="SM57" s="164"/>
      <c r="SN57" s="164"/>
      <c r="SO57" s="164"/>
      <c r="SP57" s="164"/>
      <c r="SQ57" s="164"/>
      <c r="SR57" s="164"/>
      <c r="SS57" s="164"/>
      <c r="ST57" s="164"/>
      <c r="SU57" s="164"/>
      <c r="SV57" s="164"/>
      <c r="SW57" s="164"/>
      <c r="SX57" s="164"/>
      <c r="SY57" s="164"/>
      <c r="SZ57" s="164"/>
      <c r="TA57" s="164"/>
      <c r="TB57" s="164"/>
      <c r="TC57" s="164"/>
      <c r="TD57" s="164"/>
      <c r="TE57" s="164"/>
      <c r="TF57" s="164"/>
      <c r="TG57" s="164"/>
      <c r="TH57" s="164"/>
      <c r="TI57" s="164"/>
      <c r="TJ57" s="164"/>
      <c r="TK57" s="164"/>
      <c r="TL57" s="164"/>
      <c r="TM57" s="164"/>
      <c r="TN57" s="164"/>
      <c r="TO57" s="164"/>
      <c r="TP57" s="164"/>
      <c r="TQ57" s="164"/>
      <c r="TR57" s="164"/>
      <c r="TS57" s="164"/>
      <c r="TT57" s="164"/>
      <c r="TU57" s="164"/>
      <c r="TV57" s="164"/>
      <c r="TW57" s="164"/>
      <c r="TX57" s="164"/>
      <c r="TY57" s="164"/>
      <c r="TZ57" s="164"/>
      <c r="UA57" s="164"/>
      <c r="UB57" s="164"/>
      <c r="UC57" s="164"/>
      <c r="UD57" s="164"/>
      <c r="UE57" s="164"/>
      <c r="UF57" s="164"/>
      <c r="UG57" s="164"/>
      <c r="UH57" s="164"/>
      <c r="UI57" s="164"/>
      <c r="UJ57" s="164"/>
      <c r="UK57" s="164"/>
      <c r="UL57" s="164"/>
      <c r="UM57" s="164"/>
      <c r="UN57" s="164"/>
      <c r="UO57" s="164"/>
      <c r="UP57" s="164"/>
      <c r="UQ57" s="164"/>
      <c r="UR57" s="164"/>
      <c r="US57" s="164"/>
      <c r="UT57" s="164"/>
      <c r="UU57" s="164"/>
      <c r="UV57" s="164"/>
      <c r="UW57" s="164"/>
      <c r="UX57" s="164"/>
      <c r="UY57" s="164"/>
      <c r="UZ57" s="164"/>
      <c r="VA57" s="164"/>
      <c r="VB57" s="164"/>
      <c r="VC57" s="164"/>
      <c r="VD57" s="164"/>
      <c r="VE57" s="164"/>
      <c r="VF57" s="164"/>
      <c r="VG57" s="164"/>
      <c r="VH57" s="164"/>
      <c r="VI57" s="164"/>
      <c r="VJ57" s="164"/>
      <c r="VK57" s="164"/>
      <c r="VL57" s="164"/>
      <c r="VM57" s="164"/>
      <c r="VN57" s="164"/>
      <c r="VO57" s="164"/>
      <c r="VP57" s="164"/>
      <c r="VQ57" s="164"/>
      <c r="VR57" s="164"/>
      <c r="VS57" s="164"/>
      <c r="VT57" s="164"/>
      <c r="VU57" s="164"/>
      <c r="VV57" s="164"/>
      <c r="VW57" s="164"/>
      <c r="VX57" s="164"/>
      <c r="VY57" s="164"/>
      <c r="VZ57" s="164"/>
      <c r="WA57" s="164"/>
      <c r="WB57" s="164"/>
      <c r="WC57" s="164"/>
      <c r="WD57" s="164"/>
      <c r="WE57" s="164"/>
      <c r="WF57" s="164"/>
      <c r="WG57" s="164"/>
      <c r="WH57" s="164"/>
      <c r="WI57" s="164"/>
      <c r="WJ57" s="164"/>
      <c r="WK57" s="164"/>
      <c r="WL57" s="164"/>
      <c r="WM57" s="164"/>
      <c r="WN57" s="164"/>
      <c r="WO57" s="164"/>
      <c r="WP57" s="164"/>
      <c r="WQ57" s="164"/>
      <c r="WR57" s="164"/>
      <c r="WS57" s="164"/>
      <c r="WT57" s="164"/>
      <c r="WU57" s="164"/>
      <c r="WV57" s="164"/>
      <c r="WW57" s="164"/>
      <c r="WX57" s="164"/>
      <c r="WY57" s="164"/>
      <c r="WZ57" s="164"/>
      <c r="XA57" s="164"/>
      <c r="XB57" s="164"/>
      <c r="XC57" s="164"/>
      <c r="XD57" s="164"/>
      <c r="XE57" s="164"/>
      <c r="XF57" s="164"/>
      <c r="XG57" s="164"/>
      <c r="XH57" s="164"/>
      <c r="XI57" s="164"/>
      <c r="XJ57" s="164"/>
      <c r="XK57" s="164"/>
      <c r="XL57" s="164"/>
      <c r="XM57" s="164"/>
      <c r="XN57" s="164"/>
      <c r="XO57" s="164"/>
      <c r="XP57" s="164"/>
      <c r="XQ57" s="164"/>
      <c r="XR57" s="164"/>
      <c r="XS57" s="164"/>
      <c r="XT57" s="164"/>
      <c r="XU57" s="164"/>
      <c r="XV57" s="164"/>
      <c r="XW57" s="164"/>
      <c r="XX57" s="164"/>
      <c r="XY57" s="164"/>
      <c r="XZ57" s="164"/>
      <c r="YA57" s="164"/>
      <c r="YB57" s="164"/>
      <c r="YC57" s="164"/>
      <c r="YD57" s="164"/>
      <c r="YE57" s="164"/>
      <c r="YF57" s="164"/>
      <c r="YG57" s="164"/>
      <c r="YH57" s="164"/>
      <c r="YI57" s="164"/>
      <c r="YJ57" s="164"/>
      <c r="YK57" s="164"/>
      <c r="YL57" s="164"/>
      <c r="YM57" s="164"/>
      <c r="YN57" s="164"/>
      <c r="YO57" s="164"/>
      <c r="YP57" s="164"/>
      <c r="YQ57" s="164"/>
      <c r="YR57" s="164"/>
      <c r="YS57" s="164"/>
      <c r="YT57" s="164"/>
      <c r="YU57" s="164"/>
      <c r="YV57" s="164"/>
      <c r="YW57" s="164"/>
      <c r="YX57" s="164"/>
      <c r="YY57" s="164"/>
      <c r="YZ57" s="164"/>
      <c r="ZA57" s="164"/>
      <c r="ZB57" s="164"/>
      <c r="ZC57" s="164"/>
      <c r="ZD57" s="164"/>
      <c r="ZE57" s="164"/>
      <c r="ZF57" s="164"/>
      <c r="ZG57" s="164"/>
      <c r="ZH57" s="164"/>
      <c r="ZI57" s="164"/>
      <c r="ZJ57" s="164"/>
      <c r="ZK57" s="164"/>
      <c r="ZL57" s="164"/>
      <c r="ZM57" s="164"/>
      <c r="ZN57" s="164"/>
      <c r="ZO57" s="164"/>
      <c r="ZP57" s="164"/>
      <c r="ZQ57" s="164"/>
      <c r="ZR57" s="164"/>
      <c r="ZS57" s="164"/>
      <c r="ZT57" s="164"/>
      <c r="ZU57" s="164"/>
      <c r="ZV57" s="164"/>
      <c r="ZW57" s="164"/>
      <c r="ZX57" s="164"/>
      <c r="ZY57" s="164"/>
      <c r="ZZ57" s="164"/>
      <c r="AAA57" s="164"/>
      <c r="AAB57" s="164"/>
      <c r="AAC57" s="164"/>
      <c r="AAD57" s="164"/>
      <c r="AAE57" s="164"/>
      <c r="AAF57" s="164"/>
      <c r="AAG57" s="164"/>
      <c r="AAH57" s="164"/>
      <c r="AAI57" s="164"/>
      <c r="AAJ57" s="164"/>
      <c r="AAK57" s="164"/>
      <c r="AAL57" s="164"/>
      <c r="AAM57" s="164"/>
      <c r="AAN57" s="164"/>
      <c r="AAO57" s="164"/>
      <c r="AAP57" s="164"/>
    </row>
    <row r="58" spans="1:718" s="165" customFormat="1" ht="15.75">
      <c r="A58" s="166"/>
      <c r="D58" s="167"/>
      <c r="E58" s="167"/>
      <c r="F58" s="167"/>
      <c r="G58" s="242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  <c r="IO58" s="164"/>
      <c r="IP58" s="164"/>
      <c r="IQ58" s="164"/>
      <c r="IR58" s="164"/>
      <c r="IS58" s="164"/>
      <c r="IT58" s="164"/>
      <c r="IU58" s="164"/>
      <c r="IV58" s="164"/>
      <c r="IW58" s="164"/>
      <c r="IX58" s="164"/>
      <c r="IY58" s="164"/>
      <c r="IZ58" s="164"/>
      <c r="JA58" s="164"/>
      <c r="JB58" s="164"/>
      <c r="JC58" s="164"/>
      <c r="JD58" s="164"/>
      <c r="JE58" s="164"/>
      <c r="JF58" s="164"/>
      <c r="JG58" s="164"/>
      <c r="JH58" s="164"/>
      <c r="JI58" s="164"/>
      <c r="JJ58" s="164"/>
      <c r="JK58" s="164"/>
      <c r="JL58" s="164"/>
      <c r="JM58" s="164"/>
      <c r="JN58" s="164"/>
      <c r="JO58" s="164"/>
      <c r="JP58" s="164"/>
      <c r="JQ58" s="164"/>
      <c r="JR58" s="164"/>
      <c r="JS58" s="164"/>
      <c r="JT58" s="164"/>
      <c r="JU58" s="164"/>
      <c r="JV58" s="164"/>
      <c r="JW58" s="164"/>
      <c r="JX58" s="164"/>
      <c r="JY58" s="164"/>
      <c r="JZ58" s="164"/>
      <c r="KA58" s="164"/>
      <c r="KB58" s="164"/>
      <c r="KC58" s="164"/>
      <c r="KD58" s="164"/>
      <c r="KE58" s="164"/>
      <c r="KF58" s="164"/>
      <c r="KG58" s="164"/>
      <c r="KH58" s="164"/>
      <c r="KI58" s="164"/>
      <c r="KJ58" s="164"/>
      <c r="KK58" s="164"/>
      <c r="KL58" s="164"/>
      <c r="KM58" s="164"/>
      <c r="KN58" s="164"/>
      <c r="KO58" s="164"/>
      <c r="KP58" s="164"/>
      <c r="KQ58" s="164"/>
      <c r="KR58" s="164"/>
      <c r="KS58" s="164"/>
      <c r="KT58" s="164"/>
      <c r="KU58" s="164"/>
      <c r="KV58" s="164"/>
      <c r="KW58" s="164"/>
      <c r="KX58" s="164"/>
      <c r="KY58" s="164"/>
      <c r="KZ58" s="164"/>
      <c r="LA58" s="164"/>
      <c r="LB58" s="164"/>
      <c r="LC58" s="164"/>
      <c r="LD58" s="164"/>
      <c r="LE58" s="164"/>
      <c r="LF58" s="164"/>
      <c r="LG58" s="164"/>
      <c r="LH58" s="164"/>
      <c r="LI58" s="164"/>
      <c r="LJ58" s="164"/>
      <c r="LK58" s="164"/>
      <c r="LL58" s="164"/>
      <c r="LM58" s="164"/>
      <c r="LN58" s="164"/>
      <c r="LO58" s="164"/>
      <c r="LP58" s="164"/>
      <c r="LQ58" s="164"/>
      <c r="LR58" s="164"/>
      <c r="LS58" s="164"/>
      <c r="LT58" s="164"/>
      <c r="LU58" s="164"/>
      <c r="LV58" s="164"/>
      <c r="LW58" s="164"/>
      <c r="LX58" s="164"/>
      <c r="LY58" s="164"/>
      <c r="LZ58" s="164"/>
      <c r="MA58" s="164"/>
      <c r="MB58" s="164"/>
      <c r="MC58" s="164"/>
      <c r="MD58" s="164"/>
      <c r="ME58" s="164"/>
      <c r="MF58" s="164"/>
      <c r="MG58" s="164"/>
      <c r="MH58" s="164"/>
      <c r="MI58" s="164"/>
      <c r="MJ58" s="164"/>
      <c r="MK58" s="164"/>
      <c r="ML58" s="164"/>
      <c r="MM58" s="164"/>
      <c r="MN58" s="164"/>
      <c r="MO58" s="164"/>
      <c r="MP58" s="164"/>
      <c r="MQ58" s="164"/>
      <c r="MR58" s="164"/>
      <c r="MS58" s="164"/>
      <c r="MT58" s="164"/>
      <c r="MU58" s="164"/>
      <c r="MV58" s="164"/>
      <c r="MW58" s="164"/>
      <c r="MX58" s="164"/>
      <c r="MY58" s="164"/>
      <c r="MZ58" s="164"/>
      <c r="NA58" s="164"/>
      <c r="NB58" s="164"/>
      <c r="NC58" s="164"/>
      <c r="ND58" s="164"/>
      <c r="NE58" s="164"/>
      <c r="NF58" s="164"/>
      <c r="NG58" s="164"/>
      <c r="NH58" s="164"/>
      <c r="NI58" s="164"/>
      <c r="NJ58" s="164"/>
      <c r="NK58" s="164"/>
      <c r="NL58" s="164"/>
      <c r="NM58" s="164"/>
      <c r="NN58" s="164"/>
      <c r="NO58" s="164"/>
      <c r="NP58" s="164"/>
      <c r="NQ58" s="164"/>
      <c r="NR58" s="164"/>
      <c r="NS58" s="164"/>
      <c r="NT58" s="164"/>
      <c r="NU58" s="164"/>
      <c r="NV58" s="164"/>
      <c r="NW58" s="164"/>
      <c r="NX58" s="164"/>
      <c r="NY58" s="164"/>
      <c r="NZ58" s="164"/>
      <c r="OA58" s="164"/>
      <c r="OB58" s="164"/>
      <c r="OC58" s="164"/>
      <c r="OD58" s="164"/>
      <c r="OE58" s="164"/>
      <c r="OF58" s="164"/>
      <c r="OG58" s="164"/>
      <c r="OH58" s="164"/>
      <c r="OI58" s="164"/>
      <c r="OJ58" s="164"/>
      <c r="OK58" s="164"/>
      <c r="OL58" s="164"/>
      <c r="OM58" s="164"/>
      <c r="ON58" s="164"/>
      <c r="OO58" s="164"/>
      <c r="OP58" s="164"/>
      <c r="OQ58" s="164"/>
      <c r="OR58" s="164"/>
      <c r="OS58" s="164"/>
      <c r="OT58" s="164"/>
      <c r="OU58" s="164"/>
      <c r="OV58" s="164"/>
      <c r="OW58" s="164"/>
      <c r="OX58" s="164"/>
      <c r="OY58" s="164"/>
      <c r="OZ58" s="164"/>
      <c r="PA58" s="164"/>
      <c r="PB58" s="164"/>
      <c r="PC58" s="164"/>
      <c r="PD58" s="164"/>
      <c r="PE58" s="164"/>
      <c r="PF58" s="164"/>
      <c r="PG58" s="164"/>
      <c r="PH58" s="164"/>
      <c r="PI58" s="164"/>
      <c r="PJ58" s="164"/>
      <c r="PK58" s="164"/>
      <c r="PL58" s="164"/>
      <c r="PM58" s="164"/>
      <c r="PN58" s="164"/>
      <c r="PO58" s="164"/>
      <c r="PP58" s="164"/>
      <c r="PQ58" s="164"/>
      <c r="PR58" s="164"/>
      <c r="PS58" s="164"/>
      <c r="PT58" s="164"/>
      <c r="PU58" s="164"/>
      <c r="PV58" s="164"/>
      <c r="PW58" s="164"/>
      <c r="PX58" s="164"/>
      <c r="PY58" s="164"/>
      <c r="PZ58" s="164"/>
      <c r="QA58" s="164"/>
      <c r="QB58" s="164"/>
      <c r="QC58" s="164"/>
      <c r="QD58" s="164"/>
      <c r="QE58" s="164"/>
      <c r="QF58" s="164"/>
      <c r="QG58" s="164"/>
      <c r="QH58" s="164"/>
      <c r="QI58" s="164"/>
      <c r="QJ58" s="164"/>
      <c r="QK58" s="164"/>
      <c r="QL58" s="164"/>
      <c r="QM58" s="164"/>
      <c r="QN58" s="164"/>
      <c r="QO58" s="164"/>
      <c r="QP58" s="164"/>
      <c r="QQ58" s="164"/>
      <c r="QR58" s="164"/>
      <c r="QS58" s="164"/>
      <c r="QT58" s="164"/>
      <c r="QU58" s="164"/>
      <c r="QV58" s="164"/>
      <c r="QW58" s="164"/>
      <c r="QX58" s="164"/>
      <c r="QY58" s="164"/>
      <c r="QZ58" s="164"/>
      <c r="RA58" s="164"/>
      <c r="RB58" s="164"/>
      <c r="RC58" s="164"/>
      <c r="RD58" s="164"/>
      <c r="RE58" s="164"/>
      <c r="RF58" s="164"/>
      <c r="RG58" s="164"/>
      <c r="RH58" s="164"/>
      <c r="RI58" s="164"/>
      <c r="RJ58" s="164"/>
      <c r="RK58" s="164"/>
      <c r="RL58" s="164"/>
      <c r="RM58" s="164"/>
      <c r="RN58" s="164"/>
      <c r="RO58" s="164"/>
      <c r="RP58" s="164"/>
      <c r="RQ58" s="164"/>
      <c r="RR58" s="164"/>
      <c r="RS58" s="164"/>
      <c r="RT58" s="164"/>
      <c r="RU58" s="164"/>
      <c r="RV58" s="164"/>
      <c r="RW58" s="164"/>
      <c r="RX58" s="164"/>
      <c r="RY58" s="164"/>
      <c r="RZ58" s="164"/>
      <c r="SA58" s="164"/>
      <c r="SB58" s="164"/>
      <c r="SC58" s="164"/>
      <c r="SD58" s="164"/>
      <c r="SE58" s="164"/>
      <c r="SF58" s="164"/>
      <c r="SG58" s="164"/>
      <c r="SH58" s="164"/>
      <c r="SI58" s="164"/>
      <c r="SJ58" s="164"/>
      <c r="SK58" s="164"/>
      <c r="SL58" s="164"/>
      <c r="SM58" s="164"/>
      <c r="SN58" s="164"/>
      <c r="SO58" s="164"/>
      <c r="SP58" s="164"/>
      <c r="SQ58" s="164"/>
      <c r="SR58" s="164"/>
      <c r="SS58" s="164"/>
      <c r="ST58" s="164"/>
      <c r="SU58" s="164"/>
      <c r="SV58" s="164"/>
      <c r="SW58" s="164"/>
      <c r="SX58" s="164"/>
      <c r="SY58" s="164"/>
      <c r="SZ58" s="164"/>
      <c r="TA58" s="164"/>
      <c r="TB58" s="164"/>
      <c r="TC58" s="164"/>
      <c r="TD58" s="164"/>
      <c r="TE58" s="164"/>
      <c r="TF58" s="164"/>
      <c r="TG58" s="164"/>
      <c r="TH58" s="164"/>
      <c r="TI58" s="164"/>
      <c r="TJ58" s="164"/>
      <c r="TK58" s="164"/>
      <c r="TL58" s="164"/>
      <c r="TM58" s="164"/>
      <c r="TN58" s="164"/>
      <c r="TO58" s="164"/>
      <c r="TP58" s="164"/>
      <c r="TQ58" s="164"/>
      <c r="TR58" s="164"/>
      <c r="TS58" s="164"/>
      <c r="TT58" s="164"/>
      <c r="TU58" s="164"/>
      <c r="TV58" s="164"/>
      <c r="TW58" s="164"/>
      <c r="TX58" s="164"/>
      <c r="TY58" s="164"/>
      <c r="TZ58" s="164"/>
      <c r="UA58" s="164"/>
      <c r="UB58" s="164"/>
      <c r="UC58" s="164"/>
      <c r="UD58" s="164"/>
      <c r="UE58" s="164"/>
      <c r="UF58" s="164"/>
      <c r="UG58" s="164"/>
      <c r="UH58" s="164"/>
      <c r="UI58" s="164"/>
      <c r="UJ58" s="164"/>
      <c r="UK58" s="164"/>
      <c r="UL58" s="164"/>
      <c r="UM58" s="164"/>
      <c r="UN58" s="164"/>
      <c r="UO58" s="164"/>
      <c r="UP58" s="164"/>
      <c r="UQ58" s="164"/>
      <c r="UR58" s="164"/>
      <c r="US58" s="164"/>
      <c r="UT58" s="164"/>
      <c r="UU58" s="164"/>
      <c r="UV58" s="164"/>
      <c r="UW58" s="164"/>
      <c r="UX58" s="164"/>
      <c r="UY58" s="164"/>
      <c r="UZ58" s="164"/>
      <c r="VA58" s="164"/>
      <c r="VB58" s="164"/>
      <c r="VC58" s="164"/>
      <c r="VD58" s="164"/>
      <c r="VE58" s="164"/>
      <c r="VF58" s="164"/>
      <c r="VG58" s="164"/>
      <c r="VH58" s="164"/>
      <c r="VI58" s="164"/>
      <c r="VJ58" s="164"/>
      <c r="VK58" s="164"/>
      <c r="VL58" s="164"/>
      <c r="VM58" s="164"/>
      <c r="VN58" s="164"/>
      <c r="VO58" s="164"/>
      <c r="VP58" s="164"/>
      <c r="VQ58" s="164"/>
      <c r="VR58" s="164"/>
      <c r="VS58" s="164"/>
      <c r="VT58" s="164"/>
      <c r="VU58" s="164"/>
      <c r="VV58" s="164"/>
      <c r="VW58" s="164"/>
      <c r="VX58" s="164"/>
      <c r="VY58" s="164"/>
      <c r="VZ58" s="164"/>
      <c r="WA58" s="164"/>
      <c r="WB58" s="164"/>
      <c r="WC58" s="164"/>
      <c r="WD58" s="164"/>
      <c r="WE58" s="164"/>
      <c r="WF58" s="164"/>
      <c r="WG58" s="164"/>
      <c r="WH58" s="164"/>
      <c r="WI58" s="164"/>
      <c r="WJ58" s="164"/>
      <c r="WK58" s="164"/>
      <c r="WL58" s="164"/>
      <c r="WM58" s="164"/>
      <c r="WN58" s="164"/>
      <c r="WO58" s="164"/>
      <c r="WP58" s="164"/>
      <c r="WQ58" s="164"/>
      <c r="WR58" s="164"/>
      <c r="WS58" s="164"/>
      <c r="WT58" s="164"/>
      <c r="WU58" s="164"/>
      <c r="WV58" s="164"/>
      <c r="WW58" s="164"/>
      <c r="WX58" s="164"/>
      <c r="WY58" s="164"/>
      <c r="WZ58" s="164"/>
      <c r="XA58" s="164"/>
      <c r="XB58" s="164"/>
      <c r="XC58" s="164"/>
      <c r="XD58" s="164"/>
      <c r="XE58" s="164"/>
      <c r="XF58" s="164"/>
      <c r="XG58" s="164"/>
      <c r="XH58" s="164"/>
      <c r="XI58" s="164"/>
      <c r="XJ58" s="164"/>
      <c r="XK58" s="164"/>
      <c r="XL58" s="164"/>
      <c r="XM58" s="164"/>
      <c r="XN58" s="164"/>
      <c r="XO58" s="164"/>
      <c r="XP58" s="164"/>
      <c r="XQ58" s="164"/>
      <c r="XR58" s="164"/>
      <c r="XS58" s="164"/>
      <c r="XT58" s="164"/>
      <c r="XU58" s="164"/>
      <c r="XV58" s="164"/>
      <c r="XW58" s="164"/>
      <c r="XX58" s="164"/>
      <c r="XY58" s="164"/>
      <c r="XZ58" s="164"/>
      <c r="YA58" s="164"/>
      <c r="YB58" s="164"/>
      <c r="YC58" s="164"/>
      <c r="YD58" s="164"/>
      <c r="YE58" s="164"/>
      <c r="YF58" s="164"/>
      <c r="YG58" s="164"/>
      <c r="YH58" s="164"/>
      <c r="YI58" s="164"/>
      <c r="YJ58" s="164"/>
      <c r="YK58" s="164"/>
      <c r="YL58" s="164"/>
      <c r="YM58" s="164"/>
      <c r="YN58" s="164"/>
      <c r="YO58" s="164"/>
      <c r="YP58" s="164"/>
      <c r="YQ58" s="164"/>
      <c r="YR58" s="164"/>
      <c r="YS58" s="164"/>
      <c r="YT58" s="164"/>
      <c r="YU58" s="164"/>
      <c r="YV58" s="164"/>
      <c r="YW58" s="164"/>
      <c r="YX58" s="164"/>
      <c r="YY58" s="164"/>
      <c r="YZ58" s="164"/>
      <c r="ZA58" s="164"/>
      <c r="ZB58" s="164"/>
      <c r="ZC58" s="164"/>
      <c r="ZD58" s="164"/>
      <c r="ZE58" s="164"/>
      <c r="ZF58" s="164"/>
      <c r="ZG58" s="164"/>
      <c r="ZH58" s="164"/>
      <c r="ZI58" s="164"/>
      <c r="ZJ58" s="164"/>
      <c r="ZK58" s="164"/>
      <c r="ZL58" s="164"/>
      <c r="ZM58" s="164"/>
      <c r="ZN58" s="164"/>
      <c r="ZO58" s="164"/>
      <c r="ZP58" s="164"/>
      <c r="ZQ58" s="164"/>
      <c r="ZR58" s="164"/>
      <c r="ZS58" s="164"/>
      <c r="ZT58" s="164"/>
      <c r="ZU58" s="164"/>
      <c r="ZV58" s="164"/>
      <c r="ZW58" s="164"/>
      <c r="ZX58" s="164"/>
      <c r="ZY58" s="164"/>
      <c r="ZZ58" s="164"/>
      <c r="AAA58" s="164"/>
      <c r="AAB58" s="164"/>
      <c r="AAC58" s="164"/>
      <c r="AAD58" s="164"/>
      <c r="AAE58" s="164"/>
      <c r="AAF58" s="164"/>
      <c r="AAG58" s="164"/>
      <c r="AAH58" s="164"/>
      <c r="AAI58" s="164"/>
      <c r="AAJ58" s="164"/>
      <c r="AAK58" s="164"/>
      <c r="AAL58" s="164"/>
      <c r="AAM58" s="164"/>
      <c r="AAN58" s="164"/>
      <c r="AAO58" s="164"/>
      <c r="AAP58" s="164"/>
    </row>
    <row r="59" spans="1:718" s="165" customFormat="1" ht="15.75">
      <c r="A59" s="166"/>
      <c r="D59" s="167"/>
      <c r="E59" s="167"/>
      <c r="F59" s="167"/>
      <c r="G59" s="242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  <c r="IO59" s="164"/>
      <c r="IP59" s="164"/>
      <c r="IQ59" s="164"/>
      <c r="IR59" s="164"/>
      <c r="IS59" s="164"/>
      <c r="IT59" s="164"/>
      <c r="IU59" s="164"/>
      <c r="IV59" s="164"/>
      <c r="IW59" s="164"/>
      <c r="IX59" s="164"/>
      <c r="IY59" s="164"/>
      <c r="IZ59" s="164"/>
      <c r="JA59" s="164"/>
      <c r="JB59" s="164"/>
      <c r="JC59" s="164"/>
      <c r="JD59" s="164"/>
      <c r="JE59" s="164"/>
      <c r="JF59" s="164"/>
      <c r="JG59" s="164"/>
      <c r="JH59" s="164"/>
      <c r="JI59" s="164"/>
      <c r="JJ59" s="164"/>
      <c r="JK59" s="164"/>
      <c r="JL59" s="164"/>
      <c r="JM59" s="164"/>
      <c r="JN59" s="164"/>
      <c r="JO59" s="164"/>
      <c r="JP59" s="164"/>
      <c r="JQ59" s="164"/>
      <c r="JR59" s="164"/>
      <c r="JS59" s="164"/>
      <c r="JT59" s="164"/>
      <c r="JU59" s="164"/>
      <c r="JV59" s="164"/>
      <c r="JW59" s="164"/>
      <c r="JX59" s="164"/>
      <c r="JY59" s="164"/>
      <c r="JZ59" s="164"/>
      <c r="KA59" s="164"/>
      <c r="KB59" s="164"/>
      <c r="KC59" s="164"/>
      <c r="KD59" s="164"/>
      <c r="KE59" s="164"/>
      <c r="KF59" s="164"/>
      <c r="KG59" s="164"/>
      <c r="KH59" s="164"/>
      <c r="KI59" s="164"/>
      <c r="KJ59" s="164"/>
      <c r="KK59" s="164"/>
      <c r="KL59" s="164"/>
      <c r="KM59" s="164"/>
      <c r="KN59" s="164"/>
      <c r="KO59" s="164"/>
      <c r="KP59" s="164"/>
      <c r="KQ59" s="164"/>
      <c r="KR59" s="164"/>
      <c r="KS59" s="164"/>
      <c r="KT59" s="164"/>
      <c r="KU59" s="164"/>
      <c r="KV59" s="164"/>
      <c r="KW59" s="164"/>
      <c r="KX59" s="164"/>
      <c r="KY59" s="164"/>
      <c r="KZ59" s="164"/>
      <c r="LA59" s="164"/>
      <c r="LB59" s="164"/>
      <c r="LC59" s="164"/>
      <c r="LD59" s="164"/>
      <c r="LE59" s="164"/>
      <c r="LF59" s="164"/>
      <c r="LG59" s="164"/>
      <c r="LH59" s="164"/>
      <c r="LI59" s="164"/>
      <c r="LJ59" s="164"/>
      <c r="LK59" s="164"/>
      <c r="LL59" s="164"/>
      <c r="LM59" s="164"/>
      <c r="LN59" s="164"/>
      <c r="LO59" s="164"/>
      <c r="LP59" s="164"/>
      <c r="LQ59" s="164"/>
      <c r="LR59" s="164"/>
      <c r="LS59" s="164"/>
      <c r="LT59" s="164"/>
      <c r="LU59" s="164"/>
      <c r="LV59" s="164"/>
      <c r="LW59" s="164"/>
      <c r="LX59" s="164"/>
      <c r="LY59" s="164"/>
      <c r="LZ59" s="164"/>
      <c r="MA59" s="164"/>
      <c r="MB59" s="164"/>
      <c r="MC59" s="164"/>
      <c r="MD59" s="164"/>
      <c r="ME59" s="164"/>
      <c r="MF59" s="164"/>
      <c r="MG59" s="164"/>
      <c r="MH59" s="164"/>
      <c r="MI59" s="164"/>
      <c r="MJ59" s="164"/>
      <c r="MK59" s="164"/>
      <c r="ML59" s="164"/>
      <c r="MM59" s="164"/>
      <c r="MN59" s="164"/>
      <c r="MO59" s="164"/>
      <c r="MP59" s="164"/>
      <c r="MQ59" s="164"/>
      <c r="MR59" s="164"/>
      <c r="MS59" s="164"/>
      <c r="MT59" s="164"/>
      <c r="MU59" s="164"/>
      <c r="MV59" s="164"/>
      <c r="MW59" s="164"/>
      <c r="MX59" s="164"/>
      <c r="MY59" s="164"/>
      <c r="MZ59" s="164"/>
      <c r="NA59" s="164"/>
      <c r="NB59" s="164"/>
      <c r="NC59" s="164"/>
      <c r="ND59" s="164"/>
      <c r="NE59" s="164"/>
      <c r="NF59" s="164"/>
      <c r="NG59" s="164"/>
      <c r="NH59" s="164"/>
      <c r="NI59" s="164"/>
      <c r="NJ59" s="164"/>
      <c r="NK59" s="164"/>
      <c r="NL59" s="164"/>
      <c r="NM59" s="164"/>
      <c r="NN59" s="164"/>
      <c r="NO59" s="164"/>
      <c r="NP59" s="164"/>
      <c r="NQ59" s="164"/>
      <c r="NR59" s="164"/>
      <c r="NS59" s="164"/>
      <c r="NT59" s="164"/>
      <c r="NU59" s="164"/>
      <c r="NV59" s="164"/>
      <c r="NW59" s="164"/>
      <c r="NX59" s="164"/>
      <c r="NY59" s="164"/>
      <c r="NZ59" s="164"/>
      <c r="OA59" s="164"/>
      <c r="OB59" s="164"/>
      <c r="OC59" s="164"/>
      <c r="OD59" s="164"/>
      <c r="OE59" s="164"/>
      <c r="OF59" s="164"/>
      <c r="OG59" s="164"/>
      <c r="OH59" s="164"/>
      <c r="OI59" s="164"/>
      <c r="OJ59" s="164"/>
      <c r="OK59" s="164"/>
      <c r="OL59" s="164"/>
      <c r="OM59" s="164"/>
      <c r="ON59" s="164"/>
      <c r="OO59" s="164"/>
      <c r="OP59" s="164"/>
      <c r="OQ59" s="164"/>
      <c r="OR59" s="164"/>
      <c r="OS59" s="164"/>
      <c r="OT59" s="164"/>
      <c r="OU59" s="164"/>
      <c r="OV59" s="164"/>
      <c r="OW59" s="164"/>
      <c r="OX59" s="164"/>
      <c r="OY59" s="164"/>
      <c r="OZ59" s="164"/>
      <c r="PA59" s="164"/>
      <c r="PB59" s="164"/>
      <c r="PC59" s="164"/>
      <c r="PD59" s="164"/>
      <c r="PE59" s="164"/>
      <c r="PF59" s="164"/>
      <c r="PG59" s="164"/>
      <c r="PH59" s="164"/>
      <c r="PI59" s="164"/>
      <c r="PJ59" s="164"/>
      <c r="PK59" s="164"/>
      <c r="PL59" s="164"/>
      <c r="PM59" s="164"/>
      <c r="PN59" s="164"/>
      <c r="PO59" s="164"/>
      <c r="PP59" s="164"/>
      <c r="PQ59" s="164"/>
      <c r="PR59" s="164"/>
      <c r="PS59" s="164"/>
      <c r="PT59" s="164"/>
      <c r="PU59" s="164"/>
      <c r="PV59" s="164"/>
      <c r="PW59" s="164"/>
      <c r="PX59" s="164"/>
      <c r="PY59" s="164"/>
      <c r="PZ59" s="164"/>
      <c r="QA59" s="164"/>
      <c r="QB59" s="164"/>
      <c r="QC59" s="164"/>
      <c r="QD59" s="164"/>
      <c r="QE59" s="164"/>
      <c r="QF59" s="164"/>
      <c r="QG59" s="164"/>
      <c r="QH59" s="164"/>
      <c r="QI59" s="164"/>
      <c r="QJ59" s="164"/>
      <c r="QK59" s="164"/>
      <c r="QL59" s="164"/>
      <c r="QM59" s="164"/>
      <c r="QN59" s="164"/>
      <c r="QO59" s="164"/>
      <c r="QP59" s="164"/>
      <c r="QQ59" s="164"/>
      <c r="QR59" s="164"/>
      <c r="QS59" s="164"/>
      <c r="QT59" s="164"/>
      <c r="QU59" s="164"/>
      <c r="QV59" s="164"/>
      <c r="QW59" s="164"/>
      <c r="QX59" s="164"/>
      <c r="QY59" s="164"/>
      <c r="QZ59" s="164"/>
      <c r="RA59" s="164"/>
      <c r="RB59" s="164"/>
      <c r="RC59" s="164"/>
      <c r="RD59" s="164"/>
      <c r="RE59" s="164"/>
      <c r="RF59" s="164"/>
      <c r="RG59" s="164"/>
      <c r="RH59" s="164"/>
      <c r="RI59" s="164"/>
      <c r="RJ59" s="164"/>
      <c r="RK59" s="164"/>
      <c r="RL59" s="164"/>
      <c r="RM59" s="164"/>
      <c r="RN59" s="164"/>
      <c r="RO59" s="164"/>
      <c r="RP59" s="164"/>
      <c r="RQ59" s="164"/>
      <c r="RR59" s="164"/>
      <c r="RS59" s="164"/>
      <c r="RT59" s="164"/>
      <c r="RU59" s="164"/>
      <c r="RV59" s="164"/>
      <c r="RW59" s="164"/>
      <c r="RX59" s="164"/>
      <c r="RY59" s="164"/>
      <c r="RZ59" s="164"/>
      <c r="SA59" s="164"/>
      <c r="SB59" s="164"/>
      <c r="SC59" s="164"/>
      <c r="SD59" s="164"/>
      <c r="SE59" s="164"/>
      <c r="SF59" s="164"/>
      <c r="SG59" s="164"/>
      <c r="SH59" s="164"/>
      <c r="SI59" s="164"/>
      <c r="SJ59" s="164"/>
      <c r="SK59" s="164"/>
      <c r="SL59" s="164"/>
      <c r="SM59" s="164"/>
      <c r="SN59" s="164"/>
      <c r="SO59" s="164"/>
      <c r="SP59" s="164"/>
      <c r="SQ59" s="164"/>
      <c r="SR59" s="164"/>
      <c r="SS59" s="164"/>
      <c r="ST59" s="164"/>
      <c r="SU59" s="164"/>
      <c r="SV59" s="164"/>
      <c r="SW59" s="164"/>
      <c r="SX59" s="164"/>
      <c r="SY59" s="164"/>
      <c r="SZ59" s="164"/>
      <c r="TA59" s="164"/>
      <c r="TB59" s="164"/>
      <c r="TC59" s="164"/>
      <c r="TD59" s="164"/>
      <c r="TE59" s="164"/>
      <c r="TF59" s="164"/>
      <c r="TG59" s="164"/>
      <c r="TH59" s="164"/>
      <c r="TI59" s="164"/>
      <c r="TJ59" s="164"/>
      <c r="TK59" s="164"/>
      <c r="TL59" s="164"/>
      <c r="TM59" s="164"/>
      <c r="TN59" s="164"/>
      <c r="TO59" s="164"/>
      <c r="TP59" s="164"/>
      <c r="TQ59" s="164"/>
      <c r="TR59" s="164"/>
      <c r="TS59" s="164"/>
      <c r="TT59" s="164"/>
      <c r="TU59" s="164"/>
      <c r="TV59" s="164"/>
      <c r="TW59" s="164"/>
      <c r="TX59" s="164"/>
      <c r="TY59" s="164"/>
      <c r="TZ59" s="164"/>
      <c r="UA59" s="164"/>
      <c r="UB59" s="164"/>
      <c r="UC59" s="164"/>
      <c r="UD59" s="164"/>
      <c r="UE59" s="164"/>
      <c r="UF59" s="164"/>
      <c r="UG59" s="164"/>
      <c r="UH59" s="164"/>
      <c r="UI59" s="164"/>
      <c r="UJ59" s="164"/>
      <c r="UK59" s="164"/>
      <c r="UL59" s="164"/>
      <c r="UM59" s="164"/>
      <c r="UN59" s="164"/>
      <c r="UO59" s="164"/>
      <c r="UP59" s="164"/>
      <c r="UQ59" s="164"/>
      <c r="UR59" s="164"/>
      <c r="US59" s="164"/>
      <c r="UT59" s="164"/>
      <c r="UU59" s="164"/>
      <c r="UV59" s="164"/>
      <c r="UW59" s="164"/>
      <c r="UX59" s="164"/>
      <c r="UY59" s="164"/>
      <c r="UZ59" s="164"/>
      <c r="VA59" s="164"/>
      <c r="VB59" s="164"/>
      <c r="VC59" s="164"/>
      <c r="VD59" s="164"/>
      <c r="VE59" s="164"/>
      <c r="VF59" s="164"/>
      <c r="VG59" s="164"/>
      <c r="VH59" s="164"/>
      <c r="VI59" s="164"/>
      <c r="VJ59" s="164"/>
      <c r="VK59" s="164"/>
      <c r="VL59" s="164"/>
      <c r="VM59" s="164"/>
      <c r="VN59" s="164"/>
      <c r="VO59" s="164"/>
      <c r="VP59" s="164"/>
      <c r="VQ59" s="164"/>
      <c r="VR59" s="164"/>
      <c r="VS59" s="164"/>
      <c r="VT59" s="164"/>
      <c r="VU59" s="164"/>
      <c r="VV59" s="164"/>
      <c r="VW59" s="164"/>
      <c r="VX59" s="164"/>
      <c r="VY59" s="164"/>
      <c r="VZ59" s="164"/>
      <c r="WA59" s="164"/>
      <c r="WB59" s="164"/>
      <c r="WC59" s="164"/>
      <c r="WD59" s="164"/>
      <c r="WE59" s="164"/>
      <c r="WF59" s="164"/>
      <c r="WG59" s="164"/>
      <c r="WH59" s="164"/>
      <c r="WI59" s="164"/>
      <c r="WJ59" s="164"/>
      <c r="WK59" s="164"/>
      <c r="WL59" s="164"/>
      <c r="WM59" s="164"/>
      <c r="WN59" s="164"/>
      <c r="WO59" s="164"/>
      <c r="WP59" s="164"/>
      <c r="WQ59" s="164"/>
      <c r="WR59" s="164"/>
      <c r="WS59" s="164"/>
      <c r="WT59" s="164"/>
      <c r="WU59" s="164"/>
      <c r="WV59" s="164"/>
      <c r="WW59" s="164"/>
      <c r="WX59" s="164"/>
      <c r="WY59" s="164"/>
      <c r="WZ59" s="164"/>
      <c r="XA59" s="164"/>
      <c r="XB59" s="164"/>
      <c r="XC59" s="164"/>
      <c r="XD59" s="164"/>
      <c r="XE59" s="164"/>
      <c r="XF59" s="164"/>
      <c r="XG59" s="164"/>
      <c r="XH59" s="164"/>
      <c r="XI59" s="164"/>
      <c r="XJ59" s="164"/>
      <c r="XK59" s="164"/>
      <c r="XL59" s="164"/>
      <c r="XM59" s="164"/>
      <c r="XN59" s="164"/>
      <c r="XO59" s="164"/>
      <c r="XP59" s="164"/>
      <c r="XQ59" s="164"/>
      <c r="XR59" s="164"/>
      <c r="XS59" s="164"/>
      <c r="XT59" s="164"/>
      <c r="XU59" s="164"/>
      <c r="XV59" s="164"/>
      <c r="XW59" s="164"/>
      <c r="XX59" s="164"/>
      <c r="XY59" s="164"/>
      <c r="XZ59" s="164"/>
      <c r="YA59" s="164"/>
      <c r="YB59" s="164"/>
      <c r="YC59" s="164"/>
      <c r="YD59" s="164"/>
      <c r="YE59" s="164"/>
      <c r="YF59" s="164"/>
      <c r="YG59" s="164"/>
      <c r="YH59" s="164"/>
      <c r="YI59" s="164"/>
      <c r="YJ59" s="164"/>
      <c r="YK59" s="164"/>
      <c r="YL59" s="164"/>
      <c r="YM59" s="164"/>
      <c r="YN59" s="164"/>
      <c r="YO59" s="164"/>
      <c r="YP59" s="164"/>
      <c r="YQ59" s="164"/>
      <c r="YR59" s="164"/>
      <c r="YS59" s="164"/>
      <c r="YT59" s="164"/>
      <c r="YU59" s="164"/>
      <c r="YV59" s="164"/>
      <c r="YW59" s="164"/>
      <c r="YX59" s="164"/>
      <c r="YY59" s="164"/>
      <c r="YZ59" s="164"/>
      <c r="ZA59" s="164"/>
      <c r="ZB59" s="164"/>
      <c r="ZC59" s="164"/>
      <c r="ZD59" s="164"/>
      <c r="ZE59" s="164"/>
      <c r="ZF59" s="164"/>
      <c r="ZG59" s="164"/>
      <c r="ZH59" s="164"/>
      <c r="ZI59" s="164"/>
      <c r="ZJ59" s="164"/>
      <c r="ZK59" s="164"/>
      <c r="ZL59" s="164"/>
      <c r="ZM59" s="164"/>
      <c r="ZN59" s="164"/>
      <c r="ZO59" s="164"/>
      <c r="ZP59" s="164"/>
      <c r="ZQ59" s="164"/>
      <c r="ZR59" s="164"/>
      <c r="ZS59" s="164"/>
      <c r="ZT59" s="164"/>
      <c r="ZU59" s="164"/>
      <c r="ZV59" s="164"/>
      <c r="ZW59" s="164"/>
      <c r="ZX59" s="164"/>
      <c r="ZY59" s="164"/>
      <c r="ZZ59" s="164"/>
      <c r="AAA59" s="164"/>
      <c r="AAB59" s="164"/>
      <c r="AAC59" s="164"/>
      <c r="AAD59" s="164"/>
      <c r="AAE59" s="164"/>
      <c r="AAF59" s="164"/>
      <c r="AAG59" s="164"/>
      <c r="AAH59" s="164"/>
      <c r="AAI59" s="164"/>
      <c r="AAJ59" s="164"/>
      <c r="AAK59" s="164"/>
      <c r="AAL59" s="164"/>
      <c r="AAM59" s="164"/>
      <c r="AAN59" s="164"/>
      <c r="AAO59" s="164"/>
      <c r="AAP59" s="164"/>
    </row>
  </sheetData>
  <sortState xmlns:xlrd2="http://schemas.microsoft.com/office/spreadsheetml/2017/richdata2" ref="A5:G23">
    <sortCondition ref="A5:A23"/>
  </sortState>
  <mergeCells count="11">
    <mergeCell ref="A1:G1"/>
    <mergeCell ref="A2:G2"/>
    <mergeCell ref="A3:G3"/>
    <mergeCell ref="A46:C46"/>
    <mergeCell ref="I46:J46"/>
    <mergeCell ref="A33:F33"/>
    <mergeCell ref="G38:H38"/>
    <mergeCell ref="A39:C39"/>
    <mergeCell ref="G39:H39"/>
    <mergeCell ref="A40:C40"/>
    <mergeCell ref="G40:H40"/>
  </mergeCells>
  <pageMargins left="0.70866141732283472" right="0.70866141732283472" top="0.74803149606299213" bottom="0.74803149606299213" header="0.31496062992125984" footer="0.31496062992125984"/>
  <pageSetup scale="51" orientation="landscape" r:id="rId1"/>
  <rowBreaks count="1" manualBreakCount="1">
    <brk id="2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515F2-D7A6-423F-93DC-B50BBEA2F924}">
  <dimension ref="A1:N57"/>
  <sheetViews>
    <sheetView topLeftCell="A19" workbookViewId="0">
      <selection activeCell="F46" sqref="F46"/>
    </sheetView>
  </sheetViews>
  <sheetFormatPr baseColWidth="10" defaultRowHeight="15"/>
  <cols>
    <col min="3" max="3" width="21.7109375" customWidth="1"/>
    <col min="4" max="4" width="37.42578125" customWidth="1"/>
    <col min="5" max="5" width="29.140625" customWidth="1"/>
    <col min="6" max="6" width="17.7109375" customWidth="1"/>
  </cols>
  <sheetData>
    <row r="1" spans="1:14" s="255" customFormat="1">
      <c r="D1" s="393" t="s">
        <v>672</v>
      </c>
    </row>
    <row r="2" spans="1:14">
      <c r="D2" s="394" t="s">
        <v>697</v>
      </c>
    </row>
    <row r="3" spans="1:14" s="255" customFormat="1" ht="31.5">
      <c r="A3" s="190" t="s">
        <v>690</v>
      </c>
      <c r="B3" s="190" t="s">
        <v>691</v>
      </c>
      <c r="C3" s="190" t="s">
        <v>692</v>
      </c>
      <c r="D3" s="190" t="s">
        <v>693</v>
      </c>
      <c r="E3" s="190" t="s">
        <v>694</v>
      </c>
      <c r="F3" s="190" t="s">
        <v>695</v>
      </c>
    </row>
    <row r="4" spans="1:14" s="325" customFormat="1">
      <c r="A4" s="367">
        <v>1</v>
      </c>
      <c r="B4" s="368">
        <v>44295</v>
      </c>
      <c r="C4" s="368" t="s">
        <v>646</v>
      </c>
      <c r="D4" s="369" t="s">
        <v>642</v>
      </c>
      <c r="E4" s="370">
        <v>40053</v>
      </c>
      <c r="F4" s="369" t="s">
        <v>666</v>
      </c>
      <c r="H4" s="326"/>
      <c r="I4" s="327"/>
      <c r="J4" s="327"/>
    </row>
    <row r="5" spans="1:14" s="325" customFormat="1">
      <c r="A5" s="367">
        <v>2</v>
      </c>
      <c r="B5" s="368">
        <v>44298</v>
      </c>
      <c r="C5" s="368" t="s">
        <v>646</v>
      </c>
      <c r="D5" s="369" t="s">
        <v>642</v>
      </c>
      <c r="E5" s="370">
        <v>16320</v>
      </c>
      <c r="F5" s="369" t="s">
        <v>666</v>
      </c>
      <c r="H5" s="326"/>
      <c r="I5" s="327"/>
      <c r="J5" s="327"/>
    </row>
    <row r="6" spans="1:14" s="325" customFormat="1">
      <c r="A6" s="367">
        <v>3</v>
      </c>
      <c r="B6" s="368">
        <v>44274</v>
      </c>
      <c r="C6" s="368" t="s">
        <v>643</v>
      </c>
      <c r="D6" s="369" t="s">
        <v>644</v>
      </c>
      <c r="E6" s="370">
        <v>129800</v>
      </c>
      <c r="F6" s="369" t="s">
        <v>666</v>
      </c>
      <c r="H6" s="326"/>
      <c r="I6" s="327"/>
      <c r="J6" s="327"/>
    </row>
    <row r="7" spans="1:14" s="325" customFormat="1">
      <c r="A7" s="367">
        <v>4</v>
      </c>
      <c r="B7" s="368">
        <v>44326</v>
      </c>
      <c r="C7" s="368" t="s">
        <v>653</v>
      </c>
      <c r="D7" s="369" t="s">
        <v>650</v>
      </c>
      <c r="E7" s="370">
        <v>74145.3</v>
      </c>
      <c r="F7" s="369" t="s">
        <v>666</v>
      </c>
      <c r="H7" s="326"/>
      <c r="I7" s="327"/>
      <c r="J7" s="327"/>
    </row>
    <row r="8" spans="1:14">
      <c r="A8" s="367">
        <v>5</v>
      </c>
      <c r="B8" s="368">
        <v>44351</v>
      </c>
      <c r="C8" s="368" t="s">
        <v>567</v>
      </c>
      <c r="D8" s="369" t="s">
        <v>663</v>
      </c>
      <c r="E8" s="389">
        <v>23849600</v>
      </c>
      <c r="F8" s="369" t="s">
        <v>666</v>
      </c>
    </row>
    <row r="9" spans="1:14">
      <c r="A9" s="367">
        <v>6</v>
      </c>
      <c r="B9" s="368">
        <v>44342</v>
      </c>
      <c r="C9" s="368" t="s">
        <v>74</v>
      </c>
      <c r="D9" s="369" t="s">
        <v>658</v>
      </c>
      <c r="E9" s="389">
        <v>1124623.02</v>
      </c>
      <c r="F9" s="369" t="s">
        <v>666</v>
      </c>
    </row>
    <row r="10" spans="1:14" ht="30">
      <c r="A10" s="367">
        <v>7</v>
      </c>
      <c r="B10" s="368">
        <v>44333</v>
      </c>
      <c r="C10" s="368" t="s">
        <v>646</v>
      </c>
      <c r="D10" s="369" t="s">
        <v>654</v>
      </c>
      <c r="E10" s="389">
        <v>1603143.26</v>
      </c>
      <c r="F10" s="369" t="s">
        <v>666</v>
      </c>
      <c r="G10" s="255"/>
    </row>
    <row r="11" spans="1:14" s="325" customFormat="1">
      <c r="A11" s="367">
        <v>8</v>
      </c>
      <c r="B11" s="368">
        <v>44326</v>
      </c>
      <c r="C11" s="368" t="s">
        <v>652</v>
      </c>
      <c r="D11" s="369" t="s">
        <v>657</v>
      </c>
      <c r="E11" s="389">
        <v>5514000</v>
      </c>
      <c r="F11" s="369" t="s">
        <v>666</v>
      </c>
      <c r="G11" s="255"/>
      <c r="H11" s="255"/>
      <c r="I11" s="255"/>
      <c r="L11" s="326"/>
      <c r="M11" s="327"/>
      <c r="N11" s="327"/>
    </row>
    <row r="12" spans="1:14">
      <c r="A12" s="367">
        <v>9</v>
      </c>
      <c r="B12" s="368">
        <v>44340</v>
      </c>
      <c r="C12" s="368" t="s">
        <v>74</v>
      </c>
      <c r="D12" s="369" t="s">
        <v>659</v>
      </c>
      <c r="E12" s="389">
        <v>1230000</v>
      </c>
      <c r="F12" s="369" t="s">
        <v>666</v>
      </c>
      <c r="G12" s="255"/>
    </row>
    <row r="13" spans="1:14" s="325" customFormat="1">
      <c r="A13" s="367">
        <v>10</v>
      </c>
      <c r="B13" s="368">
        <v>44349</v>
      </c>
      <c r="C13" s="368" t="s">
        <v>516</v>
      </c>
      <c r="D13" s="369" t="s">
        <v>665</v>
      </c>
      <c r="E13" s="389">
        <v>56640</v>
      </c>
      <c r="F13" s="369" t="s">
        <v>666</v>
      </c>
      <c r="G13" s="255"/>
      <c r="H13" s="255"/>
      <c r="I13" s="255"/>
      <c r="L13" s="326"/>
      <c r="M13" s="327"/>
      <c r="N13" s="327"/>
    </row>
    <row r="14" spans="1:14" s="325" customFormat="1">
      <c r="A14" s="367">
        <v>11</v>
      </c>
      <c r="B14" s="368">
        <v>44351</v>
      </c>
      <c r="C14" s="368" t="s">
        <v>569</v>
      </c>
      <c r="D14" s="369" t="s">
        <v>662</v>
      </c>
      <c r="E14" s="389">
        <v>2514580</v>
      </c>
      <c r="F14" s="369" t="s">
        <v>666</v>
      </c>
      <c r="G14" s="255"/>
      <c r="H14" s="255"/>
      <c r="I14" s="255"/>
      <c r="L14" s="326"/>
      <c r="M14" s="327"/>
      <c r="N14" s="327"/>
    </row>
    <row r="15" spans="1:14" s="325" customFormat="1">
      <c r="A15" s="367">
        <v>12</v>
      </c>
      <c r="B15" s="368">
        <v>44375</v>
      </c>
      <c r="C15" s="395">
        <v>164</v>
      </c>
      <c r="D15" s="369" t="s">
        <v>673</v>
      </c>
      <c r="E15" s="389">
        <v>975860</v>
      </c>
      <c r="F15" s="369" t="s">
        <v>666</v>
      </c>
      <c r="G15" s="255"/>
      <c r="H15" s="255"/>
      <c r="I15" s="255"/>
      <c r="L15" s="326"/>
      <c r="M15" s="327"/>
      <c r="N15" s="327"/>
    </row>
    <row r="16" spans="1:14" s="325" customFormat="1">
      <c r="A16" s="367">
        <v>13</v>
      </c>
      <c r="B16" s="368">
        <v>44375</v>
      </c>
      <c r="C16" s="395">
        <v>167</v>
      </c>
      <c r="D16" s="369" t="s">
        <v>673</v>
      </c>
      <c r="E16" s="389">
        <v>2319880</v>
      </c>
      <c r="F16" s="369" t="s">
        <v>666</v>
      </c>
      <c r="G16" s="255"/>
      <c r="H16" s="255"/>
      <c r="I16" s="255"/>
      <c r="L16" s="326"/>
      <c r="M16" s="327"/>
      <c r="N16" s="327"/>
    </row>
    <row r="17" spans="1:14" s="325" customFormat="1">
      <c r="A17" s="367">
        <v>14</v>
      </c>
      <c r="B17" s="368">
        <v>44375</v>
      </c>
      <c r="C17" s="368" t="s">
        <v>674</v>
      </c>
      <c r="D17" s="369" t="s">
        <v>665</v>
      </c>
      <c r="E17" s="389">
        <v>51920</v>
      </c>
      <c r="F17" s="369" t="s">
        <v>666</v>
      </c>
      <c r="G17" s="255"/>
      <c r="H17" s="255"/>
      <c r="I17" s="255"/>
      <c r="L17" s="326"/>
      <c r="M17" s="327"/>
      <c r="N17" s="327"/>
    </row>
    <row r="18" spans="1:14" s="325" customFormat="1">
      <c r="A18" s="367">
        <v>15</v>
      </c>
      <c r="B18" s="368">
        <v>44375</v>
      </c>
      <c r="C18" s="395">
        <v>203</v>
      </c>
      <c r="D18" s="369" t="s">
        <v>675</v>
      </c>
      <c r="E18" s="389">
        <v>300000</v>
      </c>
      <c r="F18" s="369" t="s">
        <v>666</v>
      </c>
      <c r="G18" s="255"/>
      <c r="H18" s="255"/>
      <c r="I18" s="255"/>
      <c r="L18" s="326"/>
      <c r="M18" s="327"/>
      <c r="N18" s="327"/>
    </row>
    <row r="19" spans="1:14" s="325" customFormat="1">
      <c r="A19" s="367">
        <v>16</v>
      </c>
      <c r="B19" s="368">
        <v>44343</v>
      </c>
      <c r="C19" s="395" t="s">
        <v>569</v>
      </c>
      <c r="D19" s="369" t="s">
        <v>664</v>
      </c>
      <c r="E19" s="389">
        <v>39266</v>
      </c>
      <c r="F19" s="369" t="s">
        <v>666</v>
      </c>
      <c r="G19" s="255"/>
      <c r="H19" s="255"/>
      <c r="I19" s="255"/>
      <c r="L19" s="326"/>
      <c r="M19" s="327"/>
      <c r="N19" s="327"/>
    </row>
    <row r="20" spans="1:14" s="325" customFormat="1">
      <c r="A20" s="367">
        <v>17</v>
      </c>
      <c r="B20" s="368">
        <v>44375</v>
      </c>
      <c r="C20" s="395">
        <v>295</v>
      </c>
      <c r="D20" s="369" t="s">
        <v>675</v>
      </c>
      <c r="E20" s="389">
        <v>100000</v>
      </c>
      <c r="F20" s="369" t="s">
        <v>666</v>
      </c>
      <c r="G20" s="255"/>
      <c r="H20" s="255"/>
      <c r="I20" s="255"/>
      <c r="L20" s="326"/>
      <c r="M20" s="327"/>
      <c r="N20" s="327"/>
    </row>
    <row r="21" spans="1:14" s="325" customFormat="1">
      <c r="A21" s="367">
        <v>18</v>
      </c>
      <c r="B21" s="368">
        <v>44375</v>
      </c>
      <c r="C21" s="395">
        <v>285</v>
      </c>
      <c r="D21" s="369" t="s">
        <v>676</v>
      </c>
      <c r="E21" s="389">
        <v>265677.95</v>
      </c>
      <c r="F21" s="369" t="s">
        <v>666</v>
      </c>
      <c r="G21" s="255"/>
      <c r="H21" s="255"/>
      <c r="I21" s="255"/>
      <c r="L21" s="326"/>
      <c r="M21" s="327"/>
      <c r="N21" s="327"/>
    </row>
    <row r="22" spans="1:14" s="325" customFormat="1">
      <c r="A22" s="367">
        <v>19</v>
      </c>
      <c r="B22" s="368">
        <v>44375</v>
      </c>
      <c r="C22" s="395">
        <v>293</v>
      </c>
      <c r="D22" s="369" t="s">
        <v>677</v>
      </c>
      <c r="E22" s="389">
        <v>1422508.47</v>
      </c>
      <c r="F22" s="369" t="s">
        <v>666</v>
      </c>
      <c r="G22" s="255"/>
      <c r="H22" s="255"/>
      <c r="I22" s="255"/>
      <c r="L22" s="326"/>
      <c r="M22" s="327"/>
      <c r="N22" s="327"/>
    </row>
    <row r="23" spans="1:14" s="325" customFormat="1">
      <c r="A23" s="367">
        <v>20</v>
      </c>
      <c r="B23" s="368">
        <v>44326</v>
      </c>
      <c r="C23" s="395">
        <v>226</v>
      </c>
      <c r="D23" s="369" t="s">
        <v>651</v>
      </c>
      <c r="E23" s="389">
        <v>5245250</v>
      </c>
      <c r="F23" s="369" t="s">
        <v>666</v>
      </c>
      <c r="G23" s="255"/>
      <c r="H23" s="255"/>
      <c r="I23" s="255"/>
      <c r="L23" s="326"/>
      <c r="M23" s="327"/>
      <c r="N23" s="327"/>
    </row>
    <row r="24" spans="1:14" s="325" customFormat="1">
      <c r="A24" s="367">
        <v>21</v>
      </c>
      <c r="B24" s="368">
        <v>44342</v>
      </c>
      <c r="C24" s="395">
        <v>228</v>
      </c>
      <c r="D24" s="369" t="s">
        <v>651</v>
      </c>
      <c r="E24" s="389">
        <v>5245250</v>
      </c>
      <c r="F24" s="369" t="s">
        <v>666</v>
      </c>
      <c r="G24" s="255"/>
      <c r="H24" s="255"/>
      <c r="I24" s="255"/>
      <c r="L24" s="326"/>
      <c r="M24" s="327"/>
      <c r="N24" s="327"/>
    </row>
    <row r="25" spans="1:14" s="325" customFormat="1" ht="30">
      <c r="A25" s="367">
        <v>22</v>
      </c>
      <c r="B25" s="368">
        <v>44333</v>
      </c>
      <c r="C25" s="395" t="s">
        <v>646</v>
      </c>
      <c r="D25" s="369" t="s">
        <v>654</v>
      </c>
      <c r="E25" s="389">
        <v>3052719.1799999997</v>
      </c>
      <c r="F25" s="369" t="s">
        <v>666</v>
      </c>
      <c r="G25" s="255"/>
      <c r="H25" s="255"/>
      <c r="I25" s="255"/>
      <c r="L25" s="326"/>
      <c r="M25" s="327"/>
      <c r="N25" s="327"/>
    </row>
    <row r="26" spans="1:14" s="325" customFormat="1">
      <c r="A26" s="367">
        <v>23</v>
      </c>
      <c r="B26" s="368">
        <v>44333</v>
      </c>
      <c r="C26" s="395" t="s">
        <v>655</v>
      </c>
      <c r="D26" s="369" t="s">
        <v>656</v>
      </c>
      <c r="E26" s="389">
        <v>855128.99</v>
      </c>
      <c r="F26" s="369" t="s">
        <v>666</v>
      </c>
      <c r="G26" s="255"/>
      <c r="H26" s="255"/>
      <c r="I26" s="255"/>
      <c r="L26" s="326"/>
      <c r="M26" s="327"/>
      <c r="N26" s="327"/>
    </row>
    <row r="27" spans="1:14" s="325" customFormat="1" ht="30">
      <c r="A27" s="367">
        <v>24</v>
      </c>
      <c r="B27" s="368">
        <v>44369</v>
      </c>
      <c r="C27" s="395" t="s">
        <v>668</v>
      </c>
      <c r="D27" s="369" t="s">
        <v>669</v>
      </c>
      <c r="E27" s="389">
        <v>229425</v>
      </c>
      <c r="F27" s="369" t="s">
        <v>666</v>
      </c>
      <c r="G27" s="255"/>
      <c r="H27" s="255"/>
      <c r="I27" s="255"/>
      <c r="L27" s="326"/>
      <c r="M27" s="327"/>
      <c r="N27" s="327"/>
    </row>
    <row r="28" spans="1:14" s="325" customFormat="1" ht="18.75" customHeight="1">
      <c r="A28" s="367">
        <v>25</v>
      </c>
      <c r="B28" s="368">
        <v>44369</v>
      </c>
      <c r="C28" s="395" t="s">
        <v>667</v>
      </c>
      <c r="D28" s="369" t="s">
        <v>670</v>
      </c>
      <c r="E28" s="389">
        <v>837339.52</v>
      </c>
      <c r="F28" s="369" t="s">
        <v>666</v>
      </c>
      <c r="G28" s="255"/>
      <c r="H28" s="255"/>
      <c r="I28" s="255"/>
      <c r="L28" s="326"/>
      <c r="M28" s="327"/>
      <c r="N28" s="327"/>
    </row>
    <row r="29" spans="1:14" s="325" customFormat="1" ht="18.75" customHeight="1">
      <c r="A29" s="367">
        <v>26</v>
      </c>
      <c r="B29" s="368">
        <v>44326</v>
      </c>
      <c r="C29" s="395" t="s">
        <v>646</v>
      </c>
      <c r="D29" s="369" t="s">
        <v>671</v>
      </c>
      <c r="E29" s="389">
        <v>287556.49</v>
      </c>
      <c r="F29" s="369" t="s">
        <v>666</v>
      </c>
      <c r="G29" s="255"/>
      <c r="H29" s="255"/>
      <c r="I29" s="255"/>
      <c r="L29" s="326"/>
      <c r="M29" s="327"/>
      <c r="N29" s="327"/>
    </row>
    <row r="30" spans="1:14" s="325" customFormat="1" ht="18.75" customHeight="1">
      <c r="A30" s="367">
        <v>27</v>
      </c>
      <c r="B30" s="368">
        <v>44351</v>
      </c>
      <c r="C30" s="395" t="s">
        <v>569</v>
      </c>
      <c r="D30" s="369" t="s">
        <v>662</v>
      </c>
      <c r="E30" s="389">
        <v>3017496</v>
      </c>
      <c r="F30" s="369" t="s">
        <v>666</v>
      </c>
      <c r="G30" s="255"/>
      <c r="H30" s="255"/>
      <c r="I30" s="255"/>
      <c r="L30" s="326"/>
      <c r="M30" s="327"/>
      <c r="N30" s="327"/>
    </row>
    <row r="31" spans="1:14" s="325" customFormat="1" ht="18.75" customHeight="1">
      <c r="A31" s="367">
        <v>28</v>
      </c>
      <c r="B31" s="368">
        <v>44368</v>
      </c>
      <c r="C31" s="395" t="s">
        <v>569</v>
      </c>
      <c r="D31" s="369" t="s">
        <v>660</v>
      </c>
      <c r="E31" s="389">
        <v>2496000</v>
      </c>
      <c r="F31" s="369" t="s">
        <v>666</v>
      </c>
      <c r="G31" s="255"/>
      <c r="H31" s="255"/>
      <c r="I31" s="255"/>
      <c r="L31" s="326"/>
      <c r="M31" s="327"/>
      <c r="N31" s="327"/>
    </row>
    <row r="32" spans="1:14" s="325" customFormat="1" ht="18.75" customHeight="1">
      <c r="A32" s="367">
        <v>29</v>
      </c>
      <c r="B32" s="368">
        <v>44368</v>
      </c>
      <c r="C32" s="395" t="s">
        <v>516</v>
      </c>
      <c r="D32" s="369" t="s">
        <v>660</v>
      </c>
      <c r="E32" s="389">
        <v>3578800</v>
      </c>
      <c r="F32" s="369" t="s">
        <v>666</v>
      </c>
      <c r="G32" s="255"/>
      <c r="H32" s="255"/>
      <c r="I32" s="255"/>
      <c r="L32" s="326"/>
      <c r="M32" s="327"/>
      <c r="N32" s="327"/>
    </row>
    <row r="33" spans="1:14" s="325" customFormat="1" ht="18.75" customHeight="1">
      <c r="A33" s="367">
        <v>30</v>
      </c>
      <c r="B33" s="368">
        <v>44375</v>
      </c>
      <c r="C33" s="395" t="s">
        <v>678</v>
      </c>
      <c r="D33" s="369" t="s">
        <v>659</v>
      </c>
      <c r="E33" s="389">
        <v>1476000</v>
      </c>
      <c r="F33" s="369" t="s">
        <v>666</v>
      </c>
      <c r="G33" s="255"/>
      <c r="H33" s="255"/>
      <c r="I33" s="255"/>
      <c r="L33" s="326"/>
      <c r="M33" s="327"/>
      <c r="N33" s="327"/>
    </row>
    <row r="34" spans="1:14" s="325" customFormat="1" ht="18.75" customHeight="1">
      <c r="A34" s="367">
        <v>31</v>
      </c>
      <c r="B34" s="368">
        <v>44342</v>
      </c>
      <c r="C34" s="395" t="s">
        <v>74</v>
      </c>
      <c r="D34" s="369" t="s">
        <v>659</v>
      </c>
      <c r="E34" s="389">
        <v>1872000</v>
      </c>
      <c r="F34" s="369" t="s">
        <v>666</v>
      </c>
      <c r="G34" s="255"/>
      <c r="H34" s="255"/>
      <c r="I34" s="255"/>
      <c r="L34" s="326"/>
      <c r="M34" s="327"/>
      <c r="N34" s="327"/>
    </row>
    <row r="35" spans="1:14" s="325" customFormat="1" ht="18.75" customHeight="1">
      <c r="A35" s="367">
        <v>32</v>
      </c>
      <c r="B35" s="368">
        <v>44351</v>
      </c>
      <c r="C35" s="395" t="s">
        <v>567</v>
      </c>
      <c r="D35" s="369" t="s">
        <v>661</v>
      </c>
      <c r="E35" s="389">
        <v>4512400</v>
      </c>
      <c r="F35" s="369" t="s">
        <v>666</v>
      </c>
      <c r="G35" s="255"/>
      <c r="H35" s="255"/>
      <c r="I35" s="255"/>
      <c r="L35" s="326"/>
      <c r="M35" s="327"/>
      <c r="N35" s="327"/>
    </row>
    <row r="36" spans="1:14" s="255" customFormat="1" ht="15.75">
      <c r="A36"/>
      <c r="B36"/>
      <c r="C36"/>
      <c r="D36"/>
      <c r="E36" s="408">
        <f>SUM(E4:E35)</f>
        <v>74333382.180000007</v>
      </c>
      <c r="F36"/>
      <c r="G36"/>
    </row>
    <row r="37" spans="1:14" s="325" customFormat="1">
      <c r="A37" s="367">
        <v>33</v>
      </c>
      <c r="B37" s="368">
        <v>44391</v>
      </c>
      <c r="C37" s="368" t="s">
        <v>705</v>
      </c>
      <c r="D37" s="369" t="s">
        <v>706</v>
      </c>
      <c r="E37" s="407">
        <v>625647.80000000005</v>
      </c>
      <c r="F37" s="369" t="s">
        <v>666</v>
      </c>
      <c r="G37" s="328"/>
      <c r="H37" s="390"/>
      <c r="I37" s="255"/>
      <c r="L37" s="326"/>
      <c r="M37" s="336"/>
      <c r="N37" s="327"/>
    </row>
    <row r="38" spans="1:14" s="325" customFormat="1" ht="15.75" customHeight="1">
      <c r="A38" s="367">
        <v>34</v>
      </c>
      <c r="B38" s="368">
        <v>44391</v>
      </c>
      <c r="C38" s="368" t="s">
        <v>703</v>
      </c>
      <c r="D38" s="369" t="s">
        <v>704</v>
      </c>
      <c r="E38" s="407">
        <v>50000</v>
      </c>
      <c r="F38" s="369" t="s">
        <v>666</v>
      </c>
      <c r="G38" s="328"/>
      <c r="H38" s="390"/>
      <c r="I38" s="255"/>
      <c r="L38" s="326"/>
      <c r="M38" s="336"/>
      <c r="N38" s="327"/>
    </row>
    <row r="39" spans="1:14" s="325" customFormat="1">
      <c r="A39" s="367">
        <v>35</v>
      </c>
      <c r="B39" s="368">
        <v>80922</v>
      </c>
      <c r="C39" s="368" t="s">
        <v>646</v>
      </c>
      <c r="D39" s="369" t="s">
        <v>707</v>
      </c>
      <c r="E39" s="407">
        <f>474490.02+863.52+214541.82+4000000</f>
        <v>4689895.3600000003</v>
      </c>
      <c r="F39" s="369" t="s">
        <v>666</v>
      </c>
      <c r="G39" s="328"/>
      <c r="H39" s="390"/>
      <c r="I39" s="255"/>
      <c r="L39" s="326"/>
      <c r="M39" s="336"/>
      <c r="N39" s="327"/>
    </row>
    <row r="40" spans="1:14" s="325" customFormat="1">
      <c r="A40" s="367">
        <v>36</v>
      </c>
      <c r="B40" s="368">
        <v>44375</v>
      </c>
      <c r="C40" s="368" t="s">
        <v>679</v>
      </c>
      <c r="D40" s="369" t="s">
        <v>680</v>
      </c>
      <c r="E40" s="407">
        <v>4075170</v>
      </c>
      <c r="F40" s="369" t="s">
        <v>666</v>
      </c>
      <c r="G40" s="328"/>
      <c r="H40" s="390"/>
      <c r="I40" s="255"/>
      <c r="L40" s="326"/>
      <c r="N40" s="327"/>
    </row>
    <row r="41" spans="1:14" s="255" customFormat="1" ht="15.75">
      <c r="A41"/>
      <c r="B41"/>
      <c r="C41"/>
      <c r="D41"/>
      <c r="E41" s="408">
        <f>+E36+E37+E38+E39+E40</f>
        <v>83774095.340000004</v>
      </c>
      <c r="F41"/>
      <c r="G41"/>
    </row>
    <row r="42" spans="1:14">
      <c r="I42" s="255"/>
    </row>
    <row r="43" spans="1:14">
      <c r="I43" s="255"/>
    </row>
    <row r="44" spans="1:14">
      <c r="I44" s="255"/>
    </row>
    <row r="45" spans="1:14">
      <c r="I45" s="255"/>
    </row>
    <row r="46" spans="1:14">
      <c r="I46" s="255"/>
    </row>
    <row r="47" spans="1:14">
      <c r="I47" s="255"/>
    </row>
    <row r="50" spans="1:14" s="325" customFormat="1">
      <c r="A50"/>
      <c r="B50"/>
      <c r="C50"/>
      <c r="D50"/>
      <c r="E50"/>
      <c r="F50"/>
      <c r="G50"/>
      <c r="H50" s="390"/>
      <c r="I50" s="324"/>
      <c r="L50" s="326"/>
      <c r="M50" s="327"/>
      <c r="N50" s="327"/>
    </row>
    <row r="51" spans="1:14" s="325" customFormat="1">
      <c r="A51"/>
      <c r="B51"/>
      <c r="C51"/>
      <c r="D51"/>
      <c r="E51"/>
      <c r="F51"/>
      <c r="G51"/>
      <c r="H51" s="390"/>
      <c r="I51" s="324"/>
      <c r="L51" s="326"/>
      <c r="M51" s="327"/>
      <c r="N51" s="327"/>
    </row>
    <row r="52" spans="1:14" s="325" customFormat="1">
      <c r="A52"/>
      <c r="B52"/>
      <c r="C52"/>
      <c r="D52"/>
      <c r="E52"/>
      <c r="F52"/>
      <c r="G52"/>
      <c r="H52" s="390"/>
      <c r="I52" s="324"/>
      <c r="L52" s="326"/>
      <c r="M52" s="327"/>
      <c r="N52" s="327"/>
    </row>
    <row r="54" spans="1:14" s="325" customFormat="1">
      <c r="A54"/>
      <c r="B54"/>
      <c r="C54"/>
      <c r="D54"/>
      <c r="E54"/>
      <c r="F54"/>
      <c r="G54"/>
      <c r="I54" s="324"/>
      <c r="L54" s="326"/>
      <c r="M54" s="327"/>
      <c r="N54" s="327"/>
    </row>
    <row r="55" spans="1:14" s="325" customFormat="1">
      <c r="A55"/>
      <c r="B55"/>
      <c r="C55"/>
      <c r="D55"/>
      <c r="E55"/>
      <c r="F55"/>
      <c r="G55"/>
      <c r="I55" s="324"/>
      <c r="L55" s="326"/>
      <c r="M55" s="327"/>
      <c r="N55" s="327"/>
    </row>
    <row r="57" spans="1:14" s="325" customFormat="1">
      <c r="A57"/>
      <c r="B57"/>
      <c r="C57"/>
      <c r="D57"/>
      <c r="E57"/>
      <c r="F57"/>
      <c r="G57"/>
      <c r="H57" s="390"/>
      <c r="I57" s="324"/>
      <c r="L57" s="326"/>
      <c r="M57" s="327"/>
      <c r="N57" s="327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Q71"/>
  <sheetViews>
    <sheetView workbookViewId="0">
      <selection sqref="A1:XFD1048576"/>
    </sheetView>
  </sheetViews>
  <sheetFormatPr baseColWidth="10" defaultRowHeight="15" outlineLevelRow="2"/>
  <cols>
    <col min="1" max="1" width="19.42578125" style="161" customWidth="1"/>
    <col min="2" max="2" width="27.7109375" style="161" customWidth="1"/>
    <col min="3" max="3" width="17" style="161" customWidth="1"/>
    <col min="4" max="4" width="45.140625" style="161" customWidth="1"/>
    <col min="5" max="5" width="24" style="161" customWidth="1"/>
    <col min="6" max="6" width="13" style="161" bestFit="1" customWidth="1"/>
    <col min="7" max="7" width="32.85546875" style="238" customWidth="1"/>
    <col min="8" max="8" width="21.140625" style="161" bestFit="1" customWidth="1"/>
    <col min="9" max="16384" width="11.42578125" style="161"/>
  </cols>
  <sheetData>
    <row r="1" spans="1:717" s="259" customFormat="1" ht="22.5">
      <c r="A1" s="256" t="s">
        <v>511</v>
      </c>
      <c r="B1" s="257"/>
      <c r="C1" s="257"/>
      <c r="D1" s="257"/>
      <c r="E1" s="257"/>
      <c r="F1" s="257"/>
      <c r="G1" s="235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  <c r="IW1" s="258"/>
      <c r="IX1" s="258"/>
      <c r="IY1" s="258"/>
      <c r="IZ1" s="258"/>
      <c r="JA1" s="258"/>
      <c r="JB1" s="258"/>
      <c r="JC1" s="258"/>
      <c r="JD1" s="258"/>
      <c r="JE1" s="258"/>
      <c r="JF1" s="258"/>
      <c r="JG1" s="258"/>
      <c r="JH1" s="258"/>
      <c r="JI1" s="258"/>
      <c r="JJ1" s="258"/>
      <c r="JK1" s="258"/>
      <c r="JL1" s="258"/>
      <c r="JM1" s="258"/>
      <c r="JN1" s="258"/>
      <c r="JO1" s="258"/>
      <c r="JP1" s="258"/>
      <c r="JQ1" s="258"/>
      <c r="JR1" s="258"/>
      <c r="JS1" s="258"/>
      <c r="JT1" s="258"/>
      <c r="JU1" s="258"/>
      <c r="JV1" s="258"/>
      <c r="JW1" s="258"/>
      <c r="JX1" s="258"/>
      <c r="JY1" s="258"/>
      <c r="JZ1" s="258"/>
      <c r="KA1" s="258"/>
      <c r="KB1" s="258"/>
      <c r="KC1" s="258"/>
      <c r="KD1" s="258"/>
      <c r="KE1" s="258"/>
      <c r="KF1" s="258"/>
      <c r="KG1" s="258"/>
      <c r="KH1" s="258"/>
      <c r="KI1" s="258"/>
      <c r="KJ1" s="258"/>
      <c r="KK1" s="258"/>
      <c r="KL1" s="258"/>
      <c r="KM1" s="258"/>
      <c r="KN1" s="258"/>
      <c r="KO1" s="258"/>
      <c r="KP1" s="258"/>
      <c r="KQ1" s="258"/>
      <c r="KR1" s="258"/>
      <c r="KS1" s="258"/>
      <c r="KT1" s="258"/>
      <c r="KU1" s="258"/>
      <c r="KV1" s="258"/>
      <c r="KW1" s="258"/>
      <c r="KX1" s="258"/>
      <c r="KY1" s="258"/>
      <c r="KZ1" s="258"/>
      <c r="LA1" s="258"/>
      <c r="LB1" s="258"/>
      <c r="LC1" s="258"/>
      <c r="LD1" s="258"/>
      <c r="LE1" s="258"/>
      <c r="LF1" s="258"/>
      <c r="LG1" s="258"/>
      <c r="LH1" s="258"/>
      <c r="LI1" s="258"/>
      <c r="LJ1" s="258"/>
      <c r="LK1" s="258"/>
      <c r="LL1" s="258"/>
      <c r="LM1" s="258"/>
      <c r="LN1" s="258"/>
      <c r="LO1" s="258"/>
      <c r="LP1" s="258"/>
      <c r="LQ1" s="258"/>
      <c r="LR1" s="258"/>
      <c r="LS1" s="258"/>
      <c r="LT1" s="258"/>
      <c r="LU1" s="258"/>
      <c r="LV1" s="258"/>
      <c r="LW1" s="258"/>
      <c r="LX1" s="258"/>
      <c r="LY1" s="258"/>
      <c r="LZ1" s="258"/>
      <c r="MA1" s="258"/>
      <c r="MB1" s="258"/>
      <c r="MC1" s="258"/>
      <c r="MD1" s="258"/>
      <c r="ME1" s="258"/>
      <c r="MF1" s="258"/>
      <c r="MG1" s="258"/>
      <c r="MH1" s="258"/>
      <c r="MI1" s="258"/>
      <c r="MJ1" s="258"/>
      <c r="MK1" s="258"/>
      <c r="ML1" s="258"/>
      <c r="MM1" s="258"/>
      <c r="MN1" s="258"/>
      <c r="MO1" s="258"/>
      <c r="MP1" s="258"/>
      <c r="MQ1" s="258"/>
      <c r="MR1" s="258"/>
      <c r="MS1" s="258"/>
      <c r="MT1" s="258"/>
      <c r="MU1" s="258"/>
      <c r="MV1" s="258"/>
      <c r="MW1" s="258"/>
      <c r="MX1" s="258"/>
      <c r="MY1" s="258"/>
      <c r="MZ1" s="258"/>
      <c r="NA1" s="258"/>
      <c r="NB1" s="258"/>
      <c r="NC1" s="258"/>
      <c r="ND1" s="258"/>
      <c r="NE1" s="258"/>
      <c r="NF1" s="258"/>
      <c r="NG1" s="258"/>
      <c r="NH1" s="258"/>
      <c r="NI1" s="258"/>
      <c r="NJ1" s="258"/>
      <c r="NK1" s="258"/>
      <c r="NL1" s="258"/>
      <c r="NM1" s="258"/>
      <c r="NN1" s="258"/>
      <c r="NO1" s="258"/>
      <c r="NP1" s="258"/>
      <c r="NQ1" s="258"/>
      <c r="NR1" s="258"/>
      <c r="NS1" s="258"/>
      <c r="NT1" s="258"/>
      <c r="NU1" s="258"/>
      <c r="NV1" s="258"/>
      <c r="NW1" s="258"/>
      <c r="NX1" s="258"/>
      <c r="NY1" s="258"/>
      <c r="NZ1" s="258"/>
      <c r="OA1" s="258"/>
      <c r="OB1" s="258"/>
      <c r="OC1" s="258"/>
      <c r="OD1" s="258"/>
      <c r="OE1" s="258"/>
      <c r="OF1" s="258"/>
      <c r="OG1" s="258"/>
      <c r="OH1" s="258"/>
      <c r="OI1" s="258"/>
      <c r="OJ1" s="258"/>
      <c r="OK1" s="258"/>
      <c r="OL1" s="258"/>
      <c r="OM1" s="258"/>
      <c r="ON1" s="258"/>
      <c r="OO1" s="258"/>
      <c r="OP1" s="258"/>
      <c r="OQ1" s="258"/>
      <c r="OR1" s="258"/>
      <c r="OS1" s="258"/>
      <c r="OT1" s="258"/>
      <c r="OU1" s="258"/>
      <c r="OV1" s="258"/>
      <c r="OW1" s="258"/>
      <c r="OX1" s="258"/>
      <c r="OY1" s="258"/>
      <c r="OZ1" s="258"/>
      <c r="PA1" s="258"/>
      <c r="PB1" s="258"/>
      <c r="PC1" s="258"/>
      <c r="PD1" s="258"/>
      <c r="PE1" s="258"/>
      <c r="PF1" s="258"/>
      <c r="PG1" s="258"/>
      <c r="PH1" s="258"/>
      <c r="PI1" s="258"/>
      <c r="PJ1" s="258"/>
      <c r="PK1" s="258"/>
      <c r="PL1" s="258"/>
      <c r="PM1" s="258"/>
      <c r="PN1" s="258"/>
      <c r="PO1" s="258"/>
      <c r="PP1" s="258"/>
      <c r="PQ1" s="258"/>
      <c r="PR1" s="258"/>
      <c r="PS1" s="258"/>
      <c r="PT1" s="258"/>
      <c r="PU1" s="258"/>
      <c r="PV1" s="258"/>
      <c r="PW1" s="258"/>
      <c r="PX1" s="258"/>
      <c r="PY1" s="258"/>
      <c r="PZ1" s="258"/>
      <c r="QA1" s="258"/>
      <c r="QB1" s="258"/>
      <c r="QC1" s="258"/>
      <c r="QD1" s="258"/>
      <c r="QE1" s="258"/>
      <c r="QF1" s="258"/>
      <c r="QG1" s="258"/>
      <c r="QH1" s="258"/>
      <c r="QI1" s="258"/>
      <c r="QJ1" s="258"/>
      <c r="QK1" s="258"/>
      <c r="QL1" s="258"/>
      <c r="QM1" s="258"/>
      <c r="QN1" s="258"/>
      <c r="QO1" s="258"/>
      <c r="QP1" s="258"/>
      <c r="QQ1" s="258"/>
      <c r="QR1" s="258"/>
      <c r="QS1" s="258"/>
      <c r="QT1" s="258"/>
      <c r="QU1" s="258"/>
      <c r="QV1" s="258"/>
      <c r="QW1" s="258"/>
      <c r="QX1" s="258"/>
      <c r="QY1" s="258"/>
      <c r="QZ1" s="258"/>
      <c r="RA1" s="258"/>
      <c r="RB1" s="258"/>
      <c r="RC1" s="258"/>
      <c r="RD1" s="258"/>
      <c r="RE1" s="258"/>
      <c r="RF1" s="258"/>
      <c r="RG1" s="258"/>
      <c r="RH1" s="258"/>
      <c r="RI1" s="258"/>
      <c r="RJ1" s="258"/>
      <c r="RK1" s="258"/>
      <c r="RL1" s="258"/>
      <c r="RM1" s="258"/>
      <c r="RN1" s="258"/>
      <c r="RO1" s="258"/>
      <c r="RP1" s="258"/>
      <c r="RQ1" s="258"/>
      <c r="RR1" s="258"/>
      <c r="RS1" s="258"/>
      <c r="RT1" s="258"/>
      <c r="RU1" s="258"/>
      <c r="RV1" s="258"/>
      <c r="RW1" s="258"/>
      <c r="RX1" s="258"/>
      <c r="RY1" s="258"/>
      <c r="RZ1" s="258"/>
      <c r="SA1" s="258"/>
      <c r="SB1" s="258"/>
      <c r="SC1" s="258"/>
      <c r="SD1" s="258"/>
      <c r="SE1" s="258"/>
      <c r="SF1" s="258"/>
      <c r="SG1" s="258"/>
      <c r="SH1" s="258"/>
      <c r="SI1" s="258"/>
      <c r="SJ1" s="258"/>
      <c r="SK1" s="258"/>
      <c r="SL1" s="258"/>
      <c r="SM1" s="258"/>
      <c r="SN1" s="258"/>
      <c r="SO1" s="258"/>
      <c r="SP1" s="258"/>
      <c r="SQ1" s="258"/>
      <c r="SR1" s="258"/>
      <c r="SS1" s="258"/>
      <c r="ST1" s="258"/>
      <c r="SU1" s="258"/>
      <c r="SV1" s="258"/>
      <c r="SW1" s="258"/>
      <c r="SX1" s="258"/>
      <c r="SY1" s="258"/>
      <c r="SZ1" s="258"/>
      <c r="TA1" s="258"/>
      <c r="TB1" s="258"/>
      <c r="TC1" s="258"/>
      <c r="TD1" s="258"/>
      <c r="TE1" s="258"/>
      <c r="TF1" s="258"/>
      <c r="TG1" s="258"/>
      <c r="TH1" s="258"/>
      <c r="TI1" s="258"/>
      <c r="TJ1" s="258"/>
      <c r="TK1" s="258"/>
      <c r="TL1" s="258"/>
      <c r="TM1" s="258"/>
      <c r="TN1" s="258"/>
      <c r="TO1" s="258"/>
      <c r="TP1" s="258"/>
      <c r="TQ1" s="258"/>
      <c r="TR1" s="258"/>
      <c r="TS1" s="258"/>
      <c r="TT1" s="258"/>
      <c r="TU1" s="258"/>
      <c r="TV1" s="258"/>
      <c r="TW1" s="258"/>
      <c r="TX1" s="258"/>
      <c r="TY1" s="258"/>
      <c r="TZ1" s="258"/>
      <c r="UA1" s="258"/>
      <c r="UB1" s="258"/>
      <c r="UC1" s="258"/>
      <c r="UD1" s="258"/>
      <c r="UE1" s="258"/>
      <c r="UF1" s="258"/>
      <c r="UG1" s="258"/>
      <c r="UH1" s="258"/>
      <c r="UI1" s="258"/>
      <c r="UJ1" s="258"/>
      <c r="UK1" s="258"/>
      <c r="UL1" s="258"/>
      <c r="UM1" s="258"/>
      <c r="UN1" s="258"/>
      <c r="UO1" s="258"/>
      <c r="UP1" s="258"/>
      <c r="UQ1" s="258"/>
      <c r="UR1" s="258"/>
      <c r="US1" s="258"/>
      <c r="UT1" s="258"/>
      <c r="UU1" s="258"/>
      <c r="UV1" s="258"/>
      <c r="UW1" s="258"/>
    </row>
    <row r="2" spans="1:717" s="259" customFormat="1" ht="15.75">
      <c r="A2" s="260" t="s">
        <v>618</v>
      </c>
      <c r="B2" s="257"/>
      <c r="C2" s="257"/>
      <c r="D2" s="257"/>
      <c r="E2" s="257"/>
      <c r="F2" s="257"/>
      <c r="G2" s="235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  <c r="IV2" s="258"/>
      <c r="IW2" s="258"/>
      <c r="IX2" s="258"/>
      <c r="IY2" s="258"/>
      <c r="IZ2" s="258"/>
      <c r="JA2" s="258"/>
      <c r="JB2" s="258"/>
      <c r="JC2" s="258"/>
      <c r="JD2" s="258"/>
      <c r="JE2" s="258"/>
      <c r="JF2" s="258"/>
      <c r="JG2" s="258"/>
      <c r="JH2" s="258"/>
      <c r="JI2" s="258"/>
      <c r="JJ2" s="258"/>
      <c r="JK2" s="258"/>
      <c r="JL2" s="258"/>
      <c r="JM2" s="258"/>
      <c r="JN2" s="258"/>
      <c r="JO2" s="258"/>
      <c r="JP2" s="258"/>
      <c r="JQ2" s="258"/>
      <c r="JR2" s="258"/>
      <c r="JS2" s="258"/>
      <c r="JT2" s="258"/>
      <c r="JU2" s="258"/>
      <c r="JV2" s="258"/>
      <c r="JW2" s="258"/>
      <c r="JX2" s="258"/>
      <c r="JY2" s="258"/>
      <c r="JZ2" s="258"/>
      <c r="KA2" s="258"/>
      <c r="KB2" s="258"/>
      <c r="KC2" s="258"/>
      <c r="KD2" s="258"/>
      <c r="KE2" s="258"/>
      <c r="KF2" s="258"/>
      <c r="KG2" s="258"/>
      <c r="KH2" s="258"/>
      <c r="KI2" s="258"/>
      <c r="KJ2" s="258"/>
      <c r="KK2" s="258"/>
      <c r="KL2" s="258"/>
      <c r="KM2" s="258"/>
      <c r="KN2" s="258"/>
      <c r="KO2" s="258"/>
      <c r="KP2" s="258"/>
      <c r="KQ2" s="258"/>
      <c r="KR2" s="258"/>
      <c r="KS2" s="258"/>
      <c r="KT2" s="258"/>
      <c r="KU2" s="258"/>
      <c r="KV2" s="258"/>
      <c r="KW2" s="258"/>
      <c r="KX2" s="258"/>
      <c r="KY2" s="258"/>
      <c r="KZ2" s="258"/>
      <c r="LA2" s="258"/>
      <c r="LB2" s="258"/>
      <c r="LC2" s="258"/>
      <c r="LD2" s="258"/>
      <c r="LE2" s="258"/>
      <c r="LF2" s="258"/>
      <c r="LG2" s="258"/>
      <c r="LH2" s="258"/>
      <c r="LI2" s="258"/>
      <c r="LJ2" s="258"/>
      <c r="LK2" s="258"/>
      <c r="LL2" s="258"/>
      <c r="LM2" s="258"/>
      <c r="LN2" s="258"/>
      <c r="LO2" s="258"/>
      <c r="LP2" s="258"/>
      <c r="LQ2" s="258"/>
      <c r="LR2" s="258"/>
      <c r="LS2" s="258"/>
      <c r="LT2" s="258"/>
      <c r="LU2" s="258"/>
      <c r="LV2" s="258"/>
      <c r="LW2" s="258"/>
      <c r="LX2" s="258"/>
      <c r="LY2" s="258"/>
      <c r="LZ2" s="258"/>
      <c r="MA2" s="258"/>
      <c r="MB2" s="258"/>
      <c r="MC2" s="258"/>
      <c r="MD2" s="258"/>
      <c r="ME2" s="258"/>
      <c r="MF2" s="258"/>
      <c r="MG2" s="258"/>
      <c r="MH2" s="258"/>
      <c r="MI2" s="258"/>
      <c r="MJ2" s="258"/>
      <c r="MK2" s="258"/>
      <c r="ML2" s="258"/>
      <c r="MM2" s="258"/>
      <c r="MN2" s="258"/>
      <c r="MO2" s="258"/>
      <c r="MP2" s="258"/>
      <c r="MQ2" s="258"/>
      <c r="MR2" s="258"/>
      <c r="MS2" s="258"/>
      <c r="MT2" s="258"/>
      <c r="MU2" s="258"/>
      <c r="MV2" s="258"/>
      <c r="MW2" s="258"/>
      <c r="MX2" s="258"/>
      <c r="MY2" s="258"/>
      <c r="MZ2" s="258"/>
      <c r="NA2" s="258"/>
      <c r="NB2" s="258"/>
      <c r="NC2" s="258"/>
      <c r="ND2" s="258"/>
      <c r="NE2" s="258"/>
      <c r="NF2" s="258"/>
      <c r="NG2" s="258"/>
      <c r="NH2" s="258"/>
      <c r="NI2" s="258"/>
      <c r="NJ2" s="258"/>
      <c r="NK2" s="258"/>
      <c r="NL2" s="258"/>
      <c r="NM2" s="258"/>
      <c r="NN2" s="258"/>
      <c r="NO2" s="258"/>
      <c r="NP2" s="258"/>
      <c r="NQ2" s="258"/>
      <c r="NR2" s="258"/>
      <c r="NS2" s="258"/>
      <c r="NT2" s="258"/>
      <c r="NU2" s="258"/>
      <c r="NV2" s="258"/>
      <c r="NW2" s="258"/>
      <c r="NX2" s="258"/>
      <c r="NY2" s="258"/>
      <c r="NZ2" s="258"/>
      <c r="OA2" s="258"/>
      <c r="OB2" s="258"/>
      <c r="OC2" s="258"/>
      <c r="OD2" s="258"/>
      <c r="OE2" s="258"/>
      <c r="OF2" s="258"/>
      <c r="OG2" s="258"/>
      <c r="OH2" s="258"/>
      <c r="OI2" s="258"/>
      <c r="OJ2" s="258"/>
      <c r="OK2" s="258"/>
      <c r="OL2" s="258"/>
      <c r="OM2" s="258"/>
      <c r="ON2" s="258"/>
      <c r="OO2" s="258"/>
      <c r="OP2" s="258"/>
      <c r="OQ2" s="258"/>
      <c r="OR2" s="258"/>
      <c r="OS2" s="258"/>
      <c r="OT2" s="258"/>
      <c r="OU2" s="258"/>
      <c r="OV2" s="258"/>
      <c r="OW2" s="258"/>
      <c r="OX2" s="258"/>
      <c r="OY2" s="258"/>
      <c r="OZ2" s="258"/>
      <c r="PA2" s="258"/>
      <c r="PB2" s="258"/>
      <c r="PC2" s="258"/>
      <c r="PD2" s="258"/>
      <c r="PE2" s="258"/>
      <c r="PF2" s="258"/>
      <c r="PG2" s="258"/>
      <c r="PH2" s="258"/>
      <c r="PI2" s="258"/>
      <c r="PJ2" s="258"/>
      <c r="PK2" s="258"/>
      <c r="PL2" s="258"/>
      <c r="PM2" s="258"/>
      <c r="PN2" s="258"/>
      <c r="PO2" s="258"/>
      <c r="PP2" s="258"/>
      <c r="PQ2" s="258"/>
      <c r="PR2" s="258"/>
      <c r="PS2" s="258"/>
      <c r="PT2" s="258"/>
      <c r="PU2" s="258"/>
      <c r="PV2" s="258"/>
      <c r="PW2" s="258"/>
      <c r="PX2" s="258"/>
      <c r="PY2" s="258"/>
      <c r="PZ2" s="258"/>
      <c r="QA2" s="258"/>
      <c r="QB2" s="258"/>
      <c r="QC2" s="258"/>
      <c r="QD2" s="258"/>
      <c r="QE2" s="258"/>
      <c r="QF2" s="258"/>
      <c r="QG2" s="258"/>
      <c r="QH2" s="258"/>
      <c r="QI2" s="258"/>
      <c r="QJ2" s="258"/>
      <c r="QK2" s="258"/>
      <c r="QL2" s="258"/>
      <c r="QM2" s="258"/>
      <c r="QN2" s="258"/>
      <c r="QO2" s="258"/>
      <c r="QP2" s="258"/>
      <c r="QQ2" s="258"/>
      <c r="QR2" s="258"/>
      <c r="QS2" s="258"/>
      <c r="QT2" s="258"/>
      <c r="QU2" s="258"/>
      <c r="QV2" s="258"/>
      <c r="QW2" s="258"/>
      <c r="QX2" s="258"/>
      <c r="QY2" s="258"/>
      <c r="QZ2" s="258"/>
      <c r="RA2" s="258"/>
      <c r="RB2" s="258"/>
      <c r="RC2" s="258"/>
      <c r="RD2" s="258"/>
      <c r="RE2" s="258"/>
      <c r="RF2" s="258"/>
      <c r="RG2" s="258"/>
      <c r="RH2" s="258"/>
      <c r="RI2" s="258"/>
      <c r="RJ2" s="258"/>
      <c r="RK2" s="258"/>
      <c r="RL2" s="258"/>
      <c r="RM2" s="258"/>
      <c r="RN2" s="258"/>
      <c r="RO2" s="258"/>
      <c r="RP2" s="258"/>
      <c r="RQ2" s="258"/>
      <c r="RR2" s="258"/>
      <c r="RS2" s="258"/>
      <c r="RT2" s="258"/>
      <c r="RU2" s="258"/>
      <c r="RV2" s="258"/>
      <c r="RW2" s="258"/>
      <c r="RX2" s="258"/>
      <c r="RY2" s="258"/>
      <c r="RZ2" s="258"/>
      <c r="SA2" s="258"/>
      <c r="SB2" s="258"/>
      <c r="SC2" s="258"/>
      <c r="SD2" s="258"/>
      <c r="SE2" s="258"/>
      <c r="SF2" s="258"/>
      <c r="SG2" s="258"/>
      <c r="SH2" s="258"/>
      <c r="SI2" s="258"/>
      <c r="SJ2" s="258"/>
      <c r="SK2" s="258"/>
      <c r="SL2" s="258"/>
      <c r="SM2" s="258"/>
      <c r="SN2" s="258"/>
      <c r="SO2" s="258"/>
      <c r="SP2" s="258"/>
      <c r="SQ2" s="258"/>
      <c r="SR2" s="258"/>
      <c r="SS2" s="258"/>
      <c r="ST2" s="258"/>
      <c r="SU2" s="258"/>
      <c r="SV2" s="258"/>
      <c r="SW2" s="258"/>
      <c r="SX2" s="258"/>
      <c r="SY2" s="258"/>
      <c r="SZ2" s="258"/>
      <c r="TA2" s="258"/>
      <c r="TB2" s="258"/>
      <c r="TC2" s="258"/>
      <c r="TD2" s="258"/>
      <c r="TE2" s="258"/>
      <c r="TF2" s="258"/>
      <c r="TG2" s="258"/>
      <c r="TH2" s="258"/>
      <c r="TI2" s="258"/>
      <c r="TJ2" s="258"/>
      <c r="TK2" s="258"/>
      <c r="TL2" s="258"/>
      <c r="TM2" s="258"/>
      <c r="TN2" s="258"/>
      <c r="TO2" s="258"/>
      <c r="TP2" s="258"/>
      <c r="TQ2" s="258"/>
      <c r="TR2" s="258"/>
      <c r="TS2" s="258"/>
      <c r="TT2" s="258"/>
      <c r="TU2" s="258"/>
      <c r="TV2" s="258"/>
      <c r="TW2" s="258"/>
      <c r="TX2" s="258"/>
      <c r="TY2" s="258"/>
      <c r="TZ2" s="258"/>
      <c r="UA2" s="258"/>
      <c r="UB2" s="258"/>
      <c r="UC2" s="258"/>
      <c r="UD2" s="258"/>
      <c r="UE2" s="258"/>
      <c r="UF2" s="258"/>
      <c r="UG2" s="258"/>
      <c r="UH2" s="258"/>
      <c r="UI2" s="258"/>
      <c r="UJ2" s="258"/>
      <c r="UK2" s="258"/>
      <c r="UL2" s="258"/>
      <c r="UM2" s="258"/>
      <c r="UN2" s="258"/>
      <c r="UO2" s="258"/>
      <c r="UP2" s="258"/>
      <c r="UQ2" s="258"/>
      <c r="UR2" s="258"/>
      <c r="US2" s="258"/>
      <c r="UT2" s="258"/>
      <c r="UU2" s="258"/>
      <c r="UV2" s="258"/>
      <c r="UW2" s="258"/>
      <c r="UX2" s="258"/>
    </row>
    <row r="3" spans="1:717" s="263" customFormat="1" ht="15.75">
      <c r="A3" s="260" t="s">
        <v>4</v>
      </c>
      <c r="B3" s="261"/>
      <c r="C3" s="261"/>
      <c r="D3" s="261"/>
      <c r="E3" s="261"/>
      <c r="F3" s="261"/>
      <c r="G3" s="236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  <c r="FL3" s="262"/>
      <c r="FM3" s="262"/>
      <c r="FN3" s="262"/>
      <c r="FO3" s="262"/>
      <c r="FP3" s="262"/>
      <c r="FQ3" s="262"/>
      <c r="FR3" s="262"/>
      <c r="FS3" s="262"/>
      <c r="FT3" s="262"/>
      <c r="FU3" s="262"/>
      <c r="FV3" s="262"/>
      <c r="FW3" s="262"/>
      <c r="FX3" s="262"/>
      <c r="FY3" s="262"/>
      <c r="FZ3" s="262"/>
      <c r="GA3" s="262"/>
      <c r="GB3" s="262"/>
      <c r="GC3" s="262"/>
      <c r="GD3" s="262"/>
      <c r="GE3" s="262"/>
      <c r="GF3" s="262"/>
      <c r="GG3" s="262"/>
      <c r="GH3" s="262"/>
      <c r="GI3" s="262"/>
      <c r="GJ3" s="262"/>
      <c r="GK3" s="262"/>
      <c r="GL3" s="262"/>
      <c r="GM3" s="262"/>
      <c r="GN3" s="262"/>
      <c r="GO3" s="262"/>
      <c r="GP3" s="262"/>
      <c r="GQ3" s="262"/>
      <c r="GR3" s="262"/>
      <c r="GS3" s="262"/>
      <c r="GT3" s="262"/>
      <c r="GU3" s="262"/>
      <c r="GV3" s="262"/>
      <c r="GW3" s="262"/>
      <c r="GX3" s="262"/>
      <c r="GY3" s="262"/>
      <c r="GZ3" s="262"/>
      <c r="HA3" s="262"/>
      <c r="HB3" s="262"/>
      <c r="HC3" s="262"/>
      <c r="HD3" s="262"/>
      <c r="HE3" s="262"/>
      <c r="HF3" s="262"/>
      <c r="HG3" s="262"/>
      <c r="HH3" s="262"/>
      <c r="HI3" s="262"/>
      <c r="HJ3" s="262"/>
      <c r="HK3" s="262"/>
      <c r="HL3" s="262"/>
      <c r="HM3" s="262"/>
      <c r="HN3" s="262"/>
      <c r="HO3" s="262"/>
      <c r="HP3" s="262"/>
      <c r="HQ3" s="262"/>
      <c r="HR3" s="262"/>
      <c r="HS3" s="262"/>
      <c r="HT3" s="262"/>
      <c r="HU3" s="262"/>
      <c r="HV3" s="262"/>
      <c r="HW3" s="262"/>
      <c r="HX3" s="262"/>
      <c r="HY3" s="262"/>
      <c r="HZ3" s="262"/>
      <c r="IA3" s="262"/>
      <c r="IB3" s="262"/>
      <c r="IC3" s="262"/>
      <c r="ID3" s="262"/>
      <c r="IE3" s="262"/>
      <c r="IF3" s="262"/>
      <c r="IG3" s="262"/>
      <c r="IH3" s="262"/>
      <c r="II3" s="262"/>
      <c r="IJ3" s="262"/>
      <c r="IK3" s="262"/>
      <c r="IL3" s="262"/>
      <c r="IM3" s="262"/>
      <c r="IN3" s="262"/>
      <c r="IO3" s="262"/>
      <c r="IP3" s="262"/>
      <c r="IQ3" s="262"/>
      <c r="IR3" s="262"/>
      <c r="IS3" s="262"/>
      <c r="IT3" s="262"/>
      <c r="IU3" s="262"/>
      <c r="IV3" s="262"/>
      <c r="IW3" s="262"/>
      <c r="IX3" s="262"/>
      <c r="IY3" s="262"/>
      <c r="IZ3" s="262"/>
      <c r="JA3" s="262"/>
      <c r="JB3" s="262"/>
      <c r="JC3" s="262"/>
      <c r="JD3" s="262"/>
      <c r="JE3" s="262"/>
      <c r="JF3" s="262"/>
      <c r="JG3" s="262"/>
      <c r="JH3" s="262"/>
      <c r="JI3" s="262"/>
      <c r="JJ3" s="262"/>
      <c r="JK3" s="262"/>
      <c r="JL3" s="262"/>
      <c r="JM3" s="262"/>
      <c r="JN3" s="262"/>
      <c r="JO3" s="262"/>
      <c r="JP3" s="262"/>
      <c r="JQ3" s="262"/>
      <c r="JR3" s="262"/>
      <c r="JS3" s="262"/>
      <c r="JT3" s="262"/>
      <c r="JU3" s="262"/>
      <c r="JV3" s="262"/>
      <c r="JW3" s="262"/>
      <c r="JX3" s="262"/>
      <c r="JY3" s="262"/>
      <c r="JZ3" s="262"/>
      <c r="KA3" s="262"/>
      <c r="KB3" s="262"/>
      <c r="KC3" s="262"/>
      <c r="KD3" s="262"/>
      <c r="KE3" s="262"/>
      <c r="KF3" s="262"/>
      <c r="KG3" s="262"/>
      <c r="KH3" s="262"/>
      <c r="KI3" s="262"/>
      <c r="KJ3" s="262"/>
      <c r="KK3" s="262"/>
      <c r="KL3" s="262"/>
      <c r="KM3" s="262"/>
      <c r="KN3" s="262"/>
      <c r="KO3" s="262"/>
      <c r="KP3" s="262"/>
      <c r="KQ3" s="262"/>
      <c r="KR3" s="262"/>
      <c r="KS3" s="262"/>
      <c r="KT3" s="262"/>
      <c r="KU3" s="262"/>
      <c r="KV3" s="262"/>
      <c r="KW3" s="262"/>
      <c r="KX3" s="262"/>
      <c r="KY3" s="262"/>
      <c r="KZ3" s="262"/>
      <c r="LA3" s="262"/>
      <c r="LB3" s="262"/>
      <c r="LC3" s="262"/>
      <c r="LD3" s="262"/>
      <c r="LE3" s="262"/>
      <c r="LF3" s="262"/>
      <c r="LG3" s="262"/>
      <c r="LH3" s="262"/>
      <c r="LI3" s="262"/>
      <c r="LJ3" s="262"/>
      <c r="LK3" s="262"/>
      <c r="LL3" s="262"/>
      <c r="LM3" s="262"/>
      <c r="LN3" s="262"/>
      <c r="LO3" s="262"/>
      <c r="LP3" s="262"/>
      <c r="LQ3" s="262"/>
      <c r="LR3" s="262"/>
      <c r="LS3" s="262"/>
      <c r="LT3" s="262"/>
      <c r="LU3" s="262"/>
      <c r="LV3" s="262"/>
      <c r="LW3" s="262"/>
      <c r="LX3" s="262"/>
      <c r="LY3" s="262"/>
      <c r="LZ3" s="262"/>
      <c r="MA3" s="262"/>
      <c r="MB3" s="262"/>
      <c r="MC3" s="262"/>
      <c r="MD3" s="262"/>
      <c r="ME3" s="262"/>
      <c r="MF3" s="262"/>
      <c r="MG3" s="262"/>
      <c r="MH3" s="262"/>
      <c r="MI3" s="262"/>
      <c r="MJ3" s="262"/>
      <c r="MK3" s="262"/>
      <c r="ML3" s="262"/>
      <c r="MM3" s="262"/>
      <c r="MN3" s="262"/>
      <c r="MO3" s="262"/>
      <c r="MP3" s="262"/>
      <c r="MQ3" s="262"/>
      <c r="MR3" s="262"/>
      <c r="MS3" s="262"/>
      <c r="MT3" s="262"/>
      <c r="MU3" s="262"/>
      <c r="MV3" s="262"/>
      <c r="MW3" s="262"/>
      <c r="MX3" s="262"/>
      <c r="MY3" s="262"/>
      <c r="MZ3" s="262"/>
      <c r="NA3" s="262"/>
      <c r="NB3" s="262"/>
      <c r="NC3" s="262"/>
      <c r="ND3" s="262"/>
      <c r="NE3" s="262"/>
      <c r="NF3" s="262"/>
      <c r="NG3" s="262"/>
      <c r="NH3" s="262"/>
      <c r="NI3" s="262"/>
      <c r="NJ3" s="262"/>
      <c r="NK3" s="262"/>
      <c r="NL3" s="262"/>
      <c r="NM3" s="262"/>
      <c r="NN3" s="262"/>
      <c r="NO3" s="262"/>
      <c r="NP3" s="262"/>
      <c r="NQ3" s="262"/>
      <c r="NR3" s="262"/>
      <c r="NS3" s="262"/>
      <c r="NT3" s="262"/>
      <c r="NU3" s="262"/>
      <c r="NV3" s="262"/>
      <c r="NW3" s="262"/>
      <c r="NX3" s="262"/>
      <c r="NY3" s="262"/>
      <c r="NZ3" s="262"/>
      <c r="OA3" s="262"/>
      <c r="OB3" s="262"/>
      <c r="OC3" s="262"/>
      <c r="OD3" s="262"/>
      <c r="OE3" s="262"/>
      <c r="OF3" s="262"/>
      <c r="OG3" s="262"/>
      <c r="OH3" s="262"/>
      <c r="OI3" s="262"/>
      <c r="OJ3" s="262"/>
      <c r="OK3" s="262"/>
      <c r="OL3" s="262"/>
      <c r="OM3" s="262"/>
      <c r="ON3" s="262"/>
      <c r="OO3" s="262"/>
      <c r="OP3" s="262"/>
      <c r="OQ3" s="262"/>
      <c r="OR3" s="262"/>
      <c r="OS3" s="262"/>
      <c r="OT3" s="262"/>
      <c r="OU3" s="262"/>
      <c r="OV3" s="262"/>
      <c r="OW3" s="262"/>
      <c r="OX3" s="262"/>
      <c r="OY3" s="262"/>
      <c r="OZ3" s="262"/>
      <c r="PA3" s="262"/>
      <c r="PB3" s="262"/>
      <c r="PC3" s="262"/>
      <c r="PD3" s="262"/>
      <c r="PE3" s="262"/>
      <c r="PF3" s="262"/>
      <c r="PG3" s="262"/>
      <c r="PH3" s="262"/>
      <c r="PI3" s="262"/>
      <c r="PJ3" s="262"/>
      <c r="PK3" s="262"/>
      <c r="PL3" s="262"/>
      <c r="PM3" s="262"/>
      <c r="PN3" s="262"/>
      <c r="PO3" s="262"/>
      <c r="PP3" s="262"/>
      <c r="PQ3" s="262"/>
      <c r="PR3" s="262"/>
      <c r="PS3" s="262"/>
      <c r="PT3" s="262"/>
      <c r="PU3" s="262"/>
      <c r="PV3" s="262"/>
      <c r="PW3" s="262"/>
      <c r="PX3" s="262"/>
      <c r="PY3" s="262"/>
      <c r="PZ3" s="262"/>
      <c r="QA3" s="262"/>
      <c r="QB3" s="262"/>
      <c r="QC3" s="262"/>
      <c r="QD3" s="262"/>
      <c r="QE3" s="262"/>
      <c r="QF3" s="262"/>
      <c r="QG3" s="262"/>
      <c r="QH3" s="262"/>
      <c r="QI3" s="262"/>
      <c r="QJ3" s="262"/>
      <c r="QK3" s="262"/>
      <c r="QL3" s="262"/>
      <c r="QM3" s="262"/>
      <c r="QN3" s="262"/>
      <c r="QO3" s="262"/>
      <c r="QP3" s="262"/>
      <c r="QQ3" s="262"/>
      <c r="QR3" s="262"/>
      <c r="QS3" s="262"/>
      <c r="QT3" s="262"/>
      <c r="QU3" s="262"/>
      <c r="QV3" s="262"/>
      <c r="QW3" s="262"/>
      <c r="QX3" s="262"/>
      <c r="QY3" s="262"/>
      <c r="QZ3" s="262"/>
      <c r="RA3" s="262"/>
      <c r="RB3" s="262"/>
      <c r="RC3" s="262"/>
      <c r="RD3" s="262"/>
      <c r="RE3" s="262"/>
      <c r="RF3" s="262"/>
      <c r="RG3" s="262"/>
      <c r="RH3" s="262"/>
      <c r="RI3" s="262"/>
      <c r="RJ3" s="262"/>
      <c r="RK3" s="262"/>
      <c r="RL3" s="262"/>
      <c r="RM3" s="262"/>
      <c r="RN3" s="262"/>
      <c r="RO3" s="262"/>
      <c r="RP3" s="262"/>
      <c r="RQ3" s="262"/>
      <c r="RR3" s="262"/>
      <c r="RS3" s="262"/>
      <c r="RT3" s="262"/>
      <c r="RU3" s="262"/>
      <c r="RV3" s="262"/>
      <c r="RW3" s="262"/>
      <c r="RX3" s="262"/>
      <c r="RY3" s="262"/>
      <c r="RZ3" s="262"/>
      <c r="SA3" s="262"/>
      <c r="SB3" s="262"/>
      <c r="SC3" s="262"/>
      <c r="SD3" s="262"/>
      <c r="SE3" s="262"/>
      <c r="SF3" s="262"/>
      <c r="SG3" s="262"/>
      <c r="SH3" s="262"/>
      <c r="SI3" s="262"/>
      <c r="SJ3" s="262"/>
      <c r="SK3" s="262"/>
      <c r="SL3" s="262"/>
      <c r="SM3" s="262"/>
      <c r="SN3" s="262"/>
      <c r="SO3" s="262"/>
      <c r="SP3" s="262"/>
      <c r="SQ3" s="262"/>
      <c r="SR3" s="262"/>
      <c r="SS3" s="262"/>
      <c r="ST3" s="262"/>
      <c r="SU3" s="262"/>
      <c r="SV3" s="262"/>
      <c r="SW3" s="262"/>
      <c r="SX3" s="262"/>
      <c r="SY3" s="262"/>
      <c r="SZ3" s="262"/>
      <c r="TA3" s="262"/>
      <c r="TB3" s="262"/>
      <c r="TC3" s="262"/>
      <c r="TD3" s="262"/>
      <c r="TE3" s="262"/>
      <c r="TF3" s="262"/>
      <c r="TG3" s="262"/>
      <c r="TH3" s="262"/>
      <c r="TI3" s="262"/>
      <c r="TJ3" s="262"/>
      <c r="TK3" s="262"/>
      <c r="TL3" s="262"/>
      <c r="TM3" s="262"/>
      <c r="TN3" s="262"/>
      <c r="TO3" s="262"/>
      <c r="TP3" s="262"/>
      <c r="TQ3" s="262"/>
      <c r="TR3" s="262"/>
      <c r="TS3" s="262"/>
      <c r="TT3" s="262"/>
      <c r="TU3" s="262"/>
      <c r="TV3" s="262"/>
      <c r="TW3" s="262"/>
      <c r="TX3" s="262"/>
      <c r="TY3" s="262"/>
      <c r="TZ3" s="262"/>
      <c r="UA3" s="262"/>
      <c r="UB3" s="262"/>
      <c r="UC3" s="262"/>
      <c r="UD3" s="262"/>
      <c r="UE3" s="262"/>
      <c r="UF3" s="262"/>
      <c r="UG3" s="262"/>
      <c r="UH3" s="262"/>
      <c r="UI3" s="262"/>
      <c r="UJ3" s="262"/>
      <c r="UK3" s="262"/>
      <c r="UL3" s="262"/>
      <c r="UM3" s="262"/>
      <c r="UN3" s="262"/>
      <c r="UO3" s="262"/>
      <c r="UP3" s="262"/>
      <c r="UQ3" s="262"/>
      <c r="UR3" s="262"/>
      <c r="US3" s="262"/>
      <c r="UT3" s="262"/>
      <c r="UU3" s="262"/>
      <c r="UV3" s="262"/>
      <c r="UW3" s="262"/>
      <c r="UX3" s="262"/>
      <c r="UY3" s="262"/>
      <c r="UZ3" s="262"/>
      <c r="VA3" s="262"/>
      <c r="VB3" s="262"/>
      <c r="VC3" s="262"/>
      <c r="VD3" s="262"/>
      <c r="VE3" s="262"/>
      <c r="VF3" s="262"/>
      <c r="VG3" s="262"/>
      <c r="VH3" s="262"/>
      <c r="VI3" s="262"/>
      <c r="VJ3" s="262"/>
      <c r="VK3" s="262"/>
      <c r="VL3" s="262"/>
      <c r="VM3" s="262"/>
      <c r="VN3" s="262"/>
      <c r="VO3" s="262"/>
      <c r="VP3" s="262"/>
      <c r="VQ3" s="262"/>
      <c r="VR3" s="262"/>
      <c r="VS3" s="262"/>
      <c r="VT3" s="262"/>
      <c r="VU3" s="262"/>
      <c r="VV3" s="262"/>
      <c r="VW3" s="262"/>
      <c r="VX3" s="262"/>
      <c r="VY3" s="262"/>
      <c r="VZ3" s="262"/>
      <c r="WA3" s="262"/>
      <c r="WB3" s="262"/>
      <c r="WC3" s="262"/>
      <c r="WD3" s="262"/>
      <c r="WE3" s="262"/>
      <c r="WF3" s="262"/>
      <c r="WG3" s="262"/>
      <c r="WH3" s="262"/>
      <c r="WI3" s="262"/>
      <c r="WJ3" s="262"/>
      <c r="WK3" s="262"/>
      <c r="WL3" s="262"/>
      <c r="WM3" s="262"/>
      <c r="WN3" s="262"/>
      <c r="WO3" s="262"/>
      <c r="WP3" s="262"/>
      <c r="WQ3" s="262"/>
      <c r="WR3" s="262"/>
      <c r="WS3" s="262"/>
      <c r="WT3" s="262"/>
      <c r="WU3" s="262"/>
      <c r="WV3" s="262"/>
      <c r="WW3" s="262"/>
      <c r="WX3" s="262"/>
      <c r="WY3" s="262"/>
      <c r="WZ3" s="262"/>
      <c r="XA3" s="262"/>
      <c r="XB3" s="262"/>
      <c r="XC3" s="262"/>
      <c r="XD3" s="262"/>
      <c r="XE3" s="262"/>
      <c r="XF3" s="262"/>
      <c r="XG3" s="262"/>
      <c r="XH3" s="262"/>
      <c r="XI3" s="262"/>
      <c r="XJ3" s="262"/>
      <c r="XK3" s="262"/>
      <c r="XL3" s="262"/>
      <c r="XM3" s="262"/>
      <c r="XN3" s="262"/>
      <c r="XO3" s="262"/>
      <c r="XP3" s="262"/>
      <c r="XQ3" s="262"/>
      <c r="XR3" s="262"/>
      <c r="XS3" s="262"/>
      <c r="XT3" s="262"/>
      <c r="XU3" s="262"/>
      <c r="XV3" s="262"/>
      <c r="XW3" s="262"/>
      <c r="XX3" s="262"/>
      <c r="XY3" s="262"/>
      <c r="XZ3" s="262"/>
      <c r="YA3" s="262"/>
      <c r="YB3" s="262"/>
      <c r="YC3" s="262"/>
      <c r="YD3" s="262"/>
      <c r="YE3" s="262"/>
      <c r="YF3" s="262"/>
      <c r="YG3" s="262"/>
      <c r="YH3" s="262"/>
      <c r="YI3" s="262"/>
      <c r="YJ3" s="262"/>
      <c r="YK3" s="262"/>
      <c r="YL3" s="262"/>
      <c r="YM3" s="262"/>
      <c r="YN3" s="262"/>
      <c r="YO3" s="262"/>
      <c r="YP3" s="262"/>
      <c r="YQ3" s="262"/>
      <c r="YR3" s="262"/>
      <c r="YS3" s="262"/>
      <c r="YT3" s="262"/>
      <c r="YU3" s="262"/>
      <c r="YV3" s="262"/>
      <c r="YW3" s="262"/>
      <c r="YX3" s="262"/>
      <c r="YY3" s="262"/>
      <c r="YZ3" s="262"/>
      <c r="ZA3" s="262"/>
      <c r="ZB3" s="262"/>
      <c r="ZC3" s="262"/>
      <c r="ZD3" s="262"/>
      <c r="ZE3" s="262"/>
      <c r="ZF3" s="262"/>
      <c r="ZG3" s="262"/>
      <c r="ZH3" s="262"/>
      <c r="ZI3" s="262"/>
      <c r="ZJ3" s="262"/>
      <c r="ZK3" s="262"/>
      <c r="ZL3" s="262"/>
      <c r="ZM3" s="262"/>
      <c r="ZN3" s="262"/>
      <c r="ZO3" s="262"/>
      <c r="ZP3" s="262"/>
      <c r="ZQ3" s="262"/>
      <c r="ZR3" s="262"/>
      <c r="ZS3" s="262"/>
      <c r="ZT3" s="262"/>
      <c r="ZU3" s="262"/>
      <c r="ZV3" s="262"/>
      <c r="ZW3" s="262"/>
      <c r="ZX3" s="262"/>
      <c r="ZY3" s="262"/>
      <c r="ZZ3" s="262"/>
      <c r="AAA3" s="262"/>
      <c r="AAB3" s="262"/>
      <c r="AAC3" s="262"/>
      <c r="AAD3" s="262"/>
      <c r="AAE3" s="262"/>
      <c r="AAF3" s="262"/>
      <c r="AAG3" s="262"/>
      <c r="AAH3" s="262"/>
      <c r="AAI3" s="262"/>
      <c r="AAJ3" s="262"/>
      <c r="AAK3" s="262"/>
      <c r="AAL3" s="262"/>
      <c r="AAM3" s="262"/>
      <c r="AAN3" s="262"/>
      <c r="AAO3" s="262"/>
    </row>
    <row r="4" spans="1:717" ht="47.25">
      <c r="A4" s="245" t="s">
        <v>514</v>
      </c>
      <c r="B4" s="246" t="s">
        <v>9</v>
      </c>
      <c r="C4" s="246" t="s">
        <v>26</v>
      </c>
      <c r="D4" s="246" t="s">
        <v>2</v>
      </c>
      <c r="E4" s="246" t="s">
        <v>27</v>
      </c>
      <c r="F4" s="246" t="s">
        <v>39</v>
      </c>
      <c r="G4" s="247" t="s">
        <v>520</v>
      </c>
    </row>
    <row r="5" spans="1:717" s="233" customFormat="1" ht="189" hidden="1" outlineLevel="2">
      <c r="A5" s="231" t="s">
        <v>604</v>
      </c>
      <c r="B5" s="232" t="s">
        <v>610</v>
      </c>
      <c r="C5" s="234">
        <v>44088</v>
      </c>
      <c r="D5" s="232" t="s">
        <v>602</v>
      </c>
      <c r="E5" s="232" t="s">
        <v>603</v>
      </c>
      <c r="F5" s="232" t="s">
        <v>577</v>
      </c>
      <c r="G5" s="237">
        <v>427587.2</v>
      </c>
    </row>
    <row r="6" spans="1:717" s="233" customFormat="1" ht="15.75" outlineLevel="1" collapsed="1">
      <c r="A6" s="231"/>
      <c r="B6" s="232"/>
      <c r="C6" s="234"/>
      <c r="D6" s="232"/>
      <c r="E6" s="232" t="s">
        <v>629</v>
      </c>
      <c r="F6" s="232">
        <f>SUBTOTAL(9,F5:F5)</f>
        <v>0</v>
      </c>
      <c r="G6" s="237">
        <f>SUBTOTAL(9,G5:G5)</f>
        <v>427587.2</v>
      </c>
    </row>
    <row r="7" spans="1:717" s="233" customFormat="1" ht="110.25" hidden="1" outlineLevel="2">
      <c r="A7" s="231" t="s">
        <v>597</v>
      </c>
      <c r="B7" s="232" t="s">
        <v>516</v>
      </c>
      <c r="C7" s="234">
        <v>44056</v>
      </c>
      <c r="D7" s="232" t="s">
        <v>595</v>
      </c>
      <c r="E7" s="232" t="s">
        <v>596</v>
      </c>
      <c r="F7" s="232" t="s">
        <v>499</v>
      </c>
      <c r="G7" s="237">
        <v>49420.29</v>
      </c>
    </row>
    <row r="8" spans="1:717" s="233" customFormat="1" ht="15.75" outlineLevel="1" collapsed="1">
      <c r="A8" s="231"/>
      <c r="B8" s="232"/>
      <c r="C8" s="234"/>
      <c r="D8" s="232"/>
      <c r="E8" s="232" t="s">
        <v>630</v>
      </c>
      <c r="F8" s="232">
        <f>SUBTOTAL(9,F7:F7)</f>
        <v>0</v>
      </c>
      <c r="G8" s="237">
        <f>SUBTOTAL(9,G7:G7)</f>
        <v>49420.29</v>
      </c>
    </row>
    <row r="9" spans="1:717" s="233" customFormat="1" ht="47.25" hidden="1" outlineLevel="2">
      <c r="A9" s="231" t="s">
        <v>515</v>
      </c>
      <c r="B9" s="232" t="s">
        <v>516</v>
      </c>
      <c r="C9" s="234">
        <v>44022</v>
      </c>
      <c r="D9" s="232" t="s">
        <v>517</v>
      </c>
      <c r="E9" s="232" t="s">
        <v>518</v>
      </c>
      <c r="F9" s="232" t="s">
        <v>498</v>
      </c>
      <c r="G9" s="237">
        <v>430121.79</v>
      </c>
    </row>
    <row r="10" spans="1:717" s="233" customFormat="1" ht="15.75" outlineLevel="1" collapsed="1">
      <c r="A10" s="231"/>
      <c r="B10" s="232"/>
      <c r="C10" s="234"/>
      <c r="D10" s="232"/>
      <c r="E10" s="232" t="s">
        <v>621</v>
      </c>
      <c r="F10" s="232">
        <f>SUBTOTAL(9,F9:F9)</f>
        <v>0</v>
      </c>
      <c r="G10" s="237">
        <f>SUBTOTAL(9,G9:G9)</f>
        <v>430121.79</v>
      </c>
    </row>
    <row r="11" spans="1:717" s="233" customFormat="1" ht="31.5" hidden="1" outlineLevel="2">
      <c r="A11" s="231" t="s">
        <v>549</v>
      </c>
      <c r="B11" s="232" t="s">
        <v>328</v>
      </c>
      <c r="C11" s="234">
        <v>43872</v>
      </c>
      <c r="D11" s="232" t="s">
        <v>550</v>
      </c>
      <c r="E11" s="232" t="s">
        <v>551</v>
      </c>
      <c r="F11" s="232" t="s">
        <v>495</v>
      </c>
      <c r="G11" s="237">
        <v>120000</v>
      </c>
    </row>
    <row r="12" spans="1:717" s="233" customFormat="1" ht="63" hidden="1" outlineLevel="2">
      <c r="A12" s="231" t="s">
        <v>552</v>
      </c>
      <c r="B12" s="232" t="s">
        <v>553</v>
      </c>
      <c r="C12" s="234">
        <v>43968</v>
      </c>
      <c r="D12" s="232" t="s">
        <v>554</v>
      </c>
      <c r="E12" s="232" t="s">
        <v>555</v>
      </c>
      <c r="F12" s="232" t="s">
        <v>495</v>
      </c>
      <c r="G12" s="237">
        <v>300000</v>
      </c>
    </row>
    <row r="13" spans="1:717" s="233" customFormat="1" ht="31.5" hidden="1" outlineLevel="2">
      <c r="A13" s="231" t="s">
        <v>560</v>
      </c>
      <c r="B13" s="232" t="s">
        <v>516</v>
      </c>
      <c r="C13" s="234">
        <v>43983</v>
      </c>
      <c r="D13" s="232" t="s">
        <v>561</v>
      </c>
      <c r="E13" s="232" t="s">
        <v>562</v>
      </c>
      <c r="F13" s="232" t="s">
        <v>495</v>
      </c>
      <c r="G13" s="237">
        <v>95000</v>
      </c>
    </row>
    <row r="14" spans="1:717" s="233" customFormat="1" ht="110.25" hidden="1" outlineLevel="2">
      <c r="A14" s="231" t="s">
        <v>615</v>
      </c>
      <c r="B14" s="232"/>
      <c r="C14" s="234">
        <v>44025</v>
      </c>
      <c r="D14" s="232" t="s">
        <v>617</v>
      </c>
      <c r="E14" s="232" t="s">
        <v>616</v>
      </c>
      <c r="F14" s="232" t="s">
        <v>495</v>
      </c>
      <c r="G14" s="237">
        <v>600000</v>
      </c>
    </row>
    <row r="15" spans="1:717" s="233" customFormat="1" ht="15.75" hidden="1" customHeight="1" outlineLevel="2">
      <c r="A15" s="231" t="s">
        <v>566</v>
      </c>
      <c r="B15" s="232" t="s">
        <v>535</v>
      </c>
      <c r="C15" s="234">
        <v>43968</v>
      </c>
      <c r="D15" s="232" t="s">
        <v>554</v>
      </c>
      <c r="E15" s="232" t="s">
        <v>555</v>
      </c>
      <c r="F15" s="232" t="s">
        <v>495</v>
      </c>
      <c r="G15" s="237">
        <v>500000</v>
      </c>
    </row>
    <row r="16" spans="1:717" s="233" customFormat="1" ht="63" hidden="1" outlineLevel="2">
      <c r="A16" s="231" t="s">
        <v>566</v>
      </c>
      <c r="B16" s="232" t="s">
        <v>567</v>
      </c>
      <c r="C16" s="234">
        <v>43968</v>
      </c>
      <c r="D16" s="232" t="s">
        <v>554</v>
      </c>
      <c r="E16" s="232" t="s">
        <v>555</v>
      </c>
      <c r="F16" s="232" t="s">
        <v>495</v>
      </c>
      <c r="G16" s="237">
        <v>500000</v>
      </c>
    </row>
    <row r="17" spans="1:7" s="233" customFormat="1" ht="63" hidden="1" outlineLevel="2">
      <c r="A17" s="231" t="s">
        <v>566</v>
      </c>
      <c r="B17" s="232" t="s">
        <v>74</v>
      </c>
      <c r="C17" s="234">
        <v>43968</v>
      </c>
      <c r="D17" s="232" t="s">
        <v>554</v>
      </c>
      <c r="E17" s="232" t="s">
        <v>555</v>
      </c>
      <c r="F17" s="232" t="s">
        <v>495</v>
      </c>
      <c r="G17" s="237">
        <v>500000</v>
      </c>
    </row>
    <row r="18" spans="1:7" s="233" customFormat="1" ht="31.5" hidden="1" outlineLevel="2">
      <c r="A18" s="231" t="s">
        <v>525</v>
      </c>
      <c r="B18" s="232" t="s">
        <v>526</v>
      </c>
      <c r="C18" s="234">
        <v>44050</v>
      </c>
      <c r="D18" s="232" t="s">
        <v>539</v>
      </c>
      <c r="E18" s="232" t="s">
        <v>527</v>
      </c>
      <c r="F18" s="232" t="s">
        <v>495</v>
      </c>
      <c r="G18" s="237">
        <v>771191.2</v>
      </c>
    </row>
    <row r="19" spans="1:7" s="233" customFormat="1" ht="31.5" hidden="1" outlineLevel="2">
      <c r="A19" s="231" t="s">
        <v>528</v>
      </c>
      <c r="B19" s="232" t="s">
        <v>529</v>
      </c>
      <c r="C19" s="234">
        <v>44042</v>
      </c>
      <c r="D19" s="232" t="s">
        <v>530</v>
      </c>
      <c r="E19" s="232" t="s">
        <v>527</v>
      </c>
      <c r="F19" s="232" t="s">
        <v>495</v>
      </c>
      <c r="G19" s="237">
        <v>366257.25</v>
      </c>
    </row>
    <row r="20" spans="1:7" s="233" customFormat="1" ht="47.25" hidden="1" outlineLevel="2">
      <c r="A20" s="231" t="s">
        <v>534</v>
      </c>
      <c r="B20" s="232" t="s">
        <v>535</v>
      </c>
      <c r="C20" s="234">
        <v>44050</v>
      </c>
      <c r="D20" s="232" t="s">
        <v>536</v>
      </c>
      <c r="E20" s="232" t="s">
        <v>537</v>
      </c>
      <c r="F20" s="232" t="s">
        <v>495</v>
      </c>
      <c r="G20" s="237">
        <v>735806.2</v>
      </c>
    </row>
    <row r="21" spans="1:7" s="233" customFormat="1" ht="15.75" outlineLevel="1" collapsed="1">
      <c r="A21" s="231"/>
      <c r="B21" s="232"/>
      <c r="C21" s="234"/>
      <c r="D21" s="232"/>
      <c r="E21" s="232" t="s">
        <v>622</v>
      </c>
      <c r="F21" s="232">
        <f>SUBTOTAL(9,F11:F20)</f>
        <v>0</v>
      </c>
      <c r="G21" s="237">
        <f>SUBTOTAL(9,G11:G20)</f>
        <v>4488254.6500000004</v>
      </c>
    </row>
    <row r="22" spans="1:7" s="233" customFormat="1" ht="15.75" hidden="1" outlineLevel="2">
      <c r="A22" s="231" t="s">
        <v>546</v>
      </c>
      <c r="B22" s="232" t="s">
        <v>547</v>
      </c>
      <c r="C22" s="234">
        <v>43999</v>
      </c>
      <c r="D22" s="232" t="s">
        <v>548</v>
      </c>
      <c r="E22" s="232" t="s">
        <v>533</v>
      </c>
      <c r="F22" s="232" t="s">
        <v>502</v>
      </c>
      <c r="G22" s="237">
        <v>607464</v>
      </c>
    </row>
    <row r="23" spans="1:7" s="233" customFormat="1" ht="31.5" hidden="1" outlineLevel="2">
      <c r="A23" s="231" t="s">
        <v>568</v>
      </c>
      <c r="B23" s="232" t="s">
        <v>569</v>
      </c>
      <c r="C23" s="234">
        <v>44020</v>
      </c>
      <c r="D23" s="232" t="s">
        <v>570</v>
      </c>
      <c r="E23" s="232" t="s">
        <v>571</v>
      </c>
      <c r="F23" s="232" t="s">
        <v>502</v>
      </c>
      <c r="G23" s="237">
        <v>698583.6</v>
      </c>
    </row>
    <row r="24" spans="1:7" s="233" customFormat="1" ht="15.75" hidden="1" outlineLevel="2">
      <c r="A24" s="231" t="s">
        <v>531</v>
      </c>
      <c r="B24" s="232" t="s">
        <v>532</v>
      </c>
      <c r="C24" s="234">
        <v>44050</v>
      </c>
      <c r="D24" s="232" t="s">
        <v>505</v>
      </c>
      <c r="E24" s="232" t="s">
        <v>533</v>
      </c>
      <c r="F24" s="232" t="s">
        <v>502</v>
      </c>
      <c r="G24" s="237">
        <v>652785.84</v>
      </c>
    </row>
    <row r="25" spans="1:7" s="233" customFormat="1" ht="126" hidden="1" outlineLevel="2">
      <c r="A25" s="231" t="s">
        <v>601</v>
      </c>
      <c r="B25" s="232" t="s">
        <v>609</v>
      </c>
      <c r="C25" s="234">
        <v>44085</v>
      </c>
      <c r="D25" s="232" t="s">
        <v>505</v>
      </c>
      <c r="E25" s="232" t="s">
        <v>600</v>
      </c>
      <c r="F25" s="232" t="s">
        <v>502</v>
      </c>
      <c r="G25" s="237">
        <v>118720.71</v>
      </c>
    </row>
    <row r="26" spans="1:7" s="233" customFormat="1" ht="173.25" hidden="1" outlineLevel="2">
      <c r="A26" s="231" t="s">
        <v>607</v>
      </c>
      <c r="B26" s="232" t="s">
        <v>608</v>
      </c>
      <c r="C26" s="234">
        <v>44088</v>
      </c>
      <c r="D26" s="232" t="s">
        <v>606</v>
      </c>
      <c r="E26" s="232" t="s">
        <v>605</v>
      </c>
      <c r="F26" s="232" t="s">
        <v>502</v>
      </c>
      <c r="G26" s="237">
        <v>1195375.3999999999</v>
      </c>
    </row>
    <row r="27" spans="1:7" s="233" customFormat="1" ht="15.75" outlineLevel="1" collapsed="1">
      <c r="A27" s="231"/>
      <c r="B27" s="232"/>
      <c r="C27" s="234"/>
      <c r="D27" s="232"/>
      <c r="E27" s="232" t="s">
        <v>623</v>
      </c>
      <c r="F27" s="232">
        <f>SUBTOTAL(9,F22:F26)</f>
        <v>0</v>
      </c>
      <c r="G27" s="237">
        <f>SUBTOTAL(9,G22:G26)</f>
        <v>3272929.55</v>
      </c>
    </row>
    <row r="28" spans="1:7" s="233" customFormat="1" ht="31.5" hidden="1" outlineLevel="2">
      <c r="A28" s="231" t="s">
        <v>542</v>
      </c>
      <c r="B28" s="232" t="s">
        <v>543</v>
      </c>
      <c r="C28" s="234">
        <v>43999</v>
      </c>
      <c r="D28" s="232" t="s">
        <v>544</v>
      </c>
      <c r="E28" s="232" t="s">
        <v>545</v>
      </c>
      <c r="F28" s="232" t="s">
        <v>496</v>
      </c>
      <c r="G28" s="237">
        <v>447810</v>
      </c>
    </row>
    <row r="29" spans="1:7" s="233" customFormat="1" ht="15.75" hidden="1" outlineLevel="2">
      <c r="A29" s="231" t="s">
        <v>619</v>
      </c>
      <c r="B29" s="232"/>
      <c r="C29" s="234"/>
      <c r="D29" s="232"/>
      <c r="E29" s="232"/>
      <c r="F29" s="232" t="s">
        <v>496</v>
      </c>
      <c r="G29" s="237">
        <v>212400</v>
      </c>
    </row>
    <row r="30" spans="1:7" s="233" customFormat="1" ht="15.75" outlineLevel="1" collapsed="1">
      <c r="A30" s="231"/>
      <c r="B30" s="232"/>
      <c r="C30" s="234"/>
      <c r="D30" s="232"/>
      <c r="E30" s="232" t="s">
        <v>631</v>
      </c>
      <c r="F30" s="232">
        <f>SUBTOTAL(9,F28:F29)</f>
        <v>0</v>
      </c>
      <c r="G30" s="237">
        <f>SUBTOTAL(9,G28:G29)</f>
        <v>660210</v>
      </c>
    </row>
    <row r="31" spans="1:7" s="233" customFormat="1" ht="15.75" hidden="1" outlineLevel="2">
      <c r="A31" s="232" t="s">
        <v>572</v>
      </c>
      <c r="B31" s="232" t="s">
        <v>573</v>
      </c>
      <c r="C31" s="234">
        <v>44018</v>
      </c>
      <c r="D31" s="232" t="s">
        <v>574</v>
      </c>
      <c r="E31" s="232" t="s">
        <v>575</v>
      </c>
      <c r="F31" s="232" t="s">
        <v>494</v>
      </c>
      <c r="G31" s="237">
        <v>671386.43</v>
      </c>
    </row>
    <row r="32" spans="1:7" s="233" customFormat="1" ht="126" hidden="1" outlineLevel="2">
      <c r="A32" s="232" t="s">
        <v>611</v>
      </c>
      <c r="B32" s="232" t="s">
        <v>614</v>
      </c>
      <c r="C32" s="234">
        <v>44056</v>
      </c>
      <c r="D32" s="232" t="s">
        <v>613</v>
      </c>
      <c r="E32" s="232" t="s">
        <v>612</v>
      </c>
      <c r="F32" s="232" t="s">
        <v>494</v>
      </c>
      <c r="G32" s="237">
        <v>108713.42</v>
      </c>
    </row>
    <row r="33" spans="1:23" s="233" customFormat="1" ht="110.25" hidden="1" outlineLevel="2">
      <c r="A33" s="232" t="s">
        <v>599</v>
      </c>
      <c r="B33" s="232" t="s">
        <v>535</v>
      </c>
      <c r="C33" s="234">
        <v>44085</v>
      </c>
      <c r="D33" s="232" t="s">
        <v>595</v>
      </c>
      <c r="E33" s="232" t="s">
        <v>598</v>
      </c>
      <c r="F33" s="232" t="s">
        <v>494</v>
      </c>
      <c r="G33" s="237">
        <v>44063.38</v>
      </c>
    </row>
    <row r="34" spans="1:23" s="233" customFormat="1" ht="15.75" outlineLevel="1" collapsed="1">
      <c r="A34" s="232"/>
      <c r="B34" s="232"/>
      <c r="C34" s="234"/>
      <c r="D34" s="232"/>
      <c r="E34" s="232" t="s">
        <v>624</v>
      </c>
      <c r="F34" s="232">
        <f>SUBTOTAL(9,F31:F33)</f>
        <v>0</v>
      </c>
      <c r="G34" s="237">
        <f>SUBTOTAL(9,G31:G33)</f>
        <v>824163.2300000001</v>
      </c>
    </row>
    <row r="35" spans="1:23" s="233" customFormat="1" ht="15.75" hidden="1" outlineLevel="2">
      <c r="A35" s="232" t="s">
        <v>620</v>
      </c>
      <c r="B35" s="232"/>
      <c r="C35" s="234"/>
      <c r="D35" s="232"/>
      <c r="E35" s="232"/>
      <c r="F35" s="232" t="s">
        <v>628</v>
      </c>
      <c r="G35" s="237">
        <v>45036.22</v>
      </c>
    </row>
    <row r="36" spans="1:23" s="233" customFormat="1" ht="15.75" outlineLevel="1" collapsed="1">
      <c r="A36" s="232"/>
      <c r="B36" s="232"/>
      <c r="C36" s="234"/>
      <c r="D36" s="232"/>
      <c r="E36" s="232" t="s">
        <v>632</v>
      </c>
      <c r="F36" s="232">
        <f>SUBTOTAL(9,F35:F35)</f>
        <v>0</v>
      </c>
      <c r="G36" s="237">
        <f>SUBTOTAL(9,G35:G35)</f>
        <v>45036.22</v>
      </c>
    </row>
    <row r="37" spans="1:23" s="233" customFormat="1" ht="47.25" hidden="1" outlineLevel="2">
      <c r="A37" s="232" t="s">
        <v>538</v>
      </c>
      <c r="B37" s="232" t="s">
        <v>209</v>
      </c>
      <c r="C37" s="234">
        <v>43979</v>
      </c>
      <c r="D37" s="232" t="s">
        <v>539</v>
      </c>
      <c r="E37" s="232" t="s">
        <v>540</v>
      </c>
      <c r="F37" s="232" t="s">
        <v>627</v>
      </c>
      <c r="G37" s="237">
        <v>959242.65</v>
      </c>
    </row>
    <row r="38" spans="1:23" s="233" customFormat="1" ht="31.5" hidden="1" outlineLevel="2">
      <c r="A38" s="232" t="s">
        <v>556</v>
      </c>
      <c r="B38" s="232" t="s">
        <v>557</v>
      </c>
      <c r="C38" s="234">
        <v>44014</v>
      </c>
      <c r="D38" s="232" t="s">
        <v>558</v>
      </c>
      <c r="E38" s="232" t="s">
        <v>559</v>
      </c>
      <c r="F38" s="232" t="s">
        <v>627</v>
      </c>
      <c r="G38" s="237">
        <v>531000</v>
      </c>
    </row>
    <row r="39" spans="1:23" s="233" customFormat="1" ht="31.5" hidden="1" outlineLevel="2">
      <c r="A39" s="231" t="s">
        <v>565</v>
      </c>
      <c r="B39" s="311" t="s">
        <v>564</v>
      </c>
      <c r="C39" s="312">
        <v>43994</v>
      </c>
      <c r="D39" s="311" t="s">
        <v>558</v>
      </c>
      <c r="E39" s="311" t="s">
        <v>563</v>
      </c>
      <c r="F39" s="311" t="s">
        <v>627</v>
      </c>
      <c r="G39" s="313">
        <v>995000</v>
      </c>
    </row>
    <row r="40" spans="1:23" s="233" customFormat="1" ht="15.75" outlineLevel="1" collapsed="1">
      <c r="A40" s="231"/>
      <c r="B40" s="311"/>
      <c r="C40" s="312"/>
      <c r="D40" s="311"/>
      <c r="E40" s="311" t="s">
        <v>633</v>
      </c>
      <c r="F40" s="311">
        <f>SUBTOTAL(9,F37:F39)</f>
        <v>0</v>
      </c>
      <c r="G40" s="313">
        <f>SUBTOTAL(9,G37:G39)</f>
        <v>2485242.65</v>
      </c>
    </row>
    <row r="41" spans="1:23" s="233" customFormat="1" ht="31.5" hidden="1" outlineLevel="2">
      <c r="A41" s="231" t="s">
        <v>521</v>
      </c>
      <c r="B41" s="311" t="s">
        <v>522</v>
      </c>
      <c r="C41" s="312">
        <v>44036</v>
      </c>
      <c r="D41" s="311" t="s">
        <v>523</v>
      </c>
      <c r="E41" s="311" t="s">
        <v>524</v>
      </c>
      <c r="F41" s="311" t="s">
        <v>500</v>
      </c>
      <c r="G41" s="313">
        <v>53100</v>
      </c>
    </row>
    <row r="42" spans="1:23" s="233" customFormat="1" ht="15.75" outlineLevel="1" collapsed="1">
      <c r="A42" s="231"/>
      <c r="B42" s="311"/>
      <c r="C42" s="312"/>
      <c r="D42" s="311"/>
      <c r="E42" s="311" t="s">
        <v>625</v>
      </c>
      <c r="F42" s="311">
        <f>SUBTOTAL(9,F41:F41)</f>
        <v>0</v>
      </c>
      <c r="G42" s="313">
        <f>SUBTOTAL(9,G41:G41)</f>
        <v>53100</v>
      </c>
    </row>
    <row r="43" spans="1:23" s="233" customFormat="1" ht="15.75">
      <c r="A43" s="231"/>
      <c r="B43" s="311"/>
      <c r="C43" s="312"/>
      <c r="D43" s="311"/>
      <c r="E43" s="311" t="s">
        <v>626</v>
      </c>
      <c r="F43" s="311">
        <f>SUBTOTAL(9,F5:F41)</f>
        <v>0</v>
      </c>
      <c r="G43" s="313">
        <f>SUBTOTAL(9,G5:G41)</f>
        <v>12736065.580000002</v>
      </c>
    </row>
    <row r="44" spans="1:23" ht="15.75">
      <c r="A44" s="446" t="s">
        <v>3</v>
      </c>
      <c r="B44" s="447"/>
      <c r="C44" s="447"/>
      <c r="D44" s="447"/>
      <c r="E44" s="447"/>
      <c r="F44" s="447"/>
      <c r="G44" s="244">
        <f>SUM(G5:G41)</f>
        <v>25419031.159999996</v>
      </c>
    </row>
    <row r="48" spans="1:23" s="276" customFormat="1" ht="28.5" customHeight="1">
      <c r="A48" s="273"/>
      <c r="B48" s="273"/>
      <c r="C48" s="273"/>
      <c r="D48" s="273"/>
      <c r="E48" s="273"/>
      <c r="F48" s="273"/>
      <c r="G48" s="175"/>
      <c r="H48" s="175"/>
      <c r="I48" s="175"/>
      <c r="J48" s="175"/>
      <c r="K48" s="175"/>
      <c r="L48" s="175"/>
      <c r="M48" s="175"/>
      <c r="U48" s="169"/>
      <c r="V48" s="278"/>
      <c r="W48" s="278"/>
    </row>
    <row r="49" spans="1:719" s="276" customFormat="1" ht="28.5" customHeight="1">
      <c r="A49" s="273"/>
      <c r="B49" s="273"/>
      <c r="C49" s="273"/>
      <c r="D49" s="273"/>
      <c r="E49" s="273"/>
      <c r="F49" s="273"/>
      <c r="G49" s="175"/>
      <c r="H49" s="175"/>
      <c r="I49" s="175"/>
      <c r="J49" s="175"/>
      <c r="K49" s="175"/>
      <c r="L49" s="175"/>
      <c r="M49" s="175"/>
      <c r="U49" s="169"/>
      <c r="V49" s="278"/>
      <c r="W49" s="278"/>
    </row>
    <row r="50" spans="1:719" s="276" customFormat="1" ht="28.5" customHeight="1">
      <c r="A50" s="273"/>
      <c r="B50" s="273"/>
      <c r="C50" s="273"/>
      <c r="D50" s="273"/>
      <c r="E50" s="273"/>
      <c r="F50" s="273"/>
      <c r="G50" s="175"/>
      <c r="H50" s="175"/>
      <c r="I50" s="175"/>
      <c r="J50" s="175"/>
      <c r="K50" s="175"/>
      <c r="L50" s="175"/>
      <c r="M50" s="175"/>
      <c r="U50" s="169"/>
      <c r="V50" s="278"/>
      <c r="W50" s="278"/>
    </row>
    <row r="51" spans="1:719" s="259" customFormat="1">
      <c r="D51" s="280"/>
      <c r="G51" s="67"/>
      <c r="J51" s="258"/>
      <c r="K51" s="258"/>
    </row>
    <row r="52" spans="1:719" s="281" customFormat="1" ht="12" customHeight="1">
      <c r="D52" s="90"/>
      <c r="E52" s="90"/>
      <c r="F52" s="91"/>
      <c r="G52" s="239"/>
      <c r="H52" s="92"/>
      <c r="I52" s="92"/>
      <c r="J52" s="92"/>
      <c r="K52" s="92"/>
    </row>
    <row r="53" spans="1:719" s="285" customFormat="1" ht="15.75">
      <c r="A53" s="425" t="s">
        <v>506</v>
      </c>
      <c r="B53" s="425"/>
      <c r="C53" s="425"/>
      <c r="E53" s="425" t="s">
        <v>467</v>
      </c>
      <c r="F53" s="425"/>
      <c r="G53" s="425"/>
      <c r="H53" s="309"/>
      <c r="I53" s="309"/>
      <c r="J53" s="422"/>
      <c r="K53" s="422"/>
    </row>
    <row r="54" spans="1:719" s="286" customFormat="1" ht="15.75">
      <c r="A54" s="423" t="s">
        <v>507</v>
      </c>
      <c r="B54" s="423"/>
      <c r="C54" s="423"/>
      <c r="E54" s="423" t="s">
        <v>468</v>
      </c>
      <c r="F54" s="423"/>
      <c r="G54" s="423"/>
      <c r="H54" s="310"/>
      <c r="I54" s="310"/>
      <c r="J54" s="422"/>
      <c r="K54" s="422"/>
    </row>
    <row r="55" spans="1:719" s="263" customFormat="1" ht="15.75">
      <c r="A55" s="287"/>
      <c r="D55" s="288"/>
      <c r="E55" s="289"/>
      <c r="F55" s="289"/>
      <c r="G55" s="240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  <c r="DQ55" s="262"/>
      <c r="DR55" s="262"/>
      <c r="DS55" s="262"/>
      <c r="DT55" s="262"/>
      <c r="DU55" s="262"/>
      <c r="DV55" s="262"/>
      <c r="DW55" s="262"/>
      <c r="DX55" s="262"/>
      <c r="DY55" s="262"/>
      <c r="DZ55" s="262"/>
      <c r="EA55" s="262"/>
      <c r="EB55" s="262"/>
      <c r="EC55" s="262"/>
      <c r="ED55" s="262"/>
      <c r="EE55" s="262"/>
      <c r="EF55" s="262"/>
      <c r="EG55" s="262"/>
      <c r="EH55" s="262"/>
      <c r="EI55" s="262"/>
      <c r="EJ55" s="262"/>
      <c r="EK55" s="262"/>
      <c r="EL55" s="262"/>
      <c r="EM55" s="262"/>
      <c r="EN55" s="262"/>
      <c r="EO55" s="262"/>
      <c r="EP55" s="262"/>
      <c r="EQ55" s="262"/>
      <c r="ER55" s="262"/>
      <c r="ES55" s="262"/>
      <c r="ET55" s="262"/>
      <c r="EU55" s="262"/>
      <c r="EV55" s="262"/>
      <c r="EW55" s="262"/>
      <c r="EX55" s="262"/>
      <c r="EY55" s="262"/>
      <c r="EZ55" s="262"/>
      <c r="FA55" s="262"/>
      <c r="FB55" s="262"/>
      <c r="FC55" s="262"/>
      <c r="FD55" s="262"/>
      <c r="FE55" s="262"/>
      <c r="FF55" s="262"/>
      <c r="FG55" s="262"/>
      <c r="FH55" s="262"/>
      <c r="FI55" s="262"/>
      <c r="FJ55" s="262"/>
      <c r="FK55" s="262"/>
      <c r="FL55" s="262"/>
      <c r="FM55" s="262"/>
      <c r="FN55" s="262"/>
      <c r="FO55" s="262"/>
      <c r="FP55" s="262"/>
      <c r="FQ55" s="262"/>
      <c r="FR55" s="262"/>
      <c r="FS55" s="262"/>
      <c r="FT55" s="262"/>
      <c r="FU55" s="262"/>
      <c r="FV55" s="262"/>
      <c r="FW55" s="262"/>
      <c r="FX55" s="262"/>
      <c r="FY55" s="262"/>
      <c r="FZ55" s="262"/>
      <c r="GA55" s="262"/>
      <c r="GB55" s="262"/>
      <c r="GC55" s="262"/>
      <c r="GD55" s="262"/>
      <c r="GE55" s="262"/>
      <c r="GF55" s="262"/>
      <c r="GG55" s="262"/>
      <c r="GH55" s="262"/>
      <c r="GI55" s="262"/>
      <c r="GJ55" s="262"/>
      <c r="GK55" s="262"/>
      <c r="GL55" s="262"/>
      <c r="GM55" s="262"/>
      <c r="GN55" s="262"/>
      <c r="GO55" s="262"/>
      <c r="GP55" s="262"/>
      <c r="GQ55" s="262"/>
      <c r="GR55" s="262"/>
      <c r="GS55" s="262"/>
      <c r="GT55" s="262"/>
      <c r="GU55" s="262"/>
      <c r="GV55" s="262"/>
      <c r="GW55" s="262"/>
      <c r="GX55" s="262"/>
      <c r="GY55" s="262"/>
      <c r="GZ55" s="262"/>
      <c r="HA55" s="262"/>
      <c r="HB55" s="262"/>
      <c r="HC55" s="262"/>
      <c r="HD55" s="262"/>
      <c r="HE55" s="262"/>
      <c r="HF55" s="262"/>
      <c r="HG55" s="262"/>
      <c r="HH55" s="262"/>
      <c r="HI55" s="262"/>
      <c r="HJ55" s="262"/>
      <c r="HK55" s="262"/>
      <c r="HL55" s="262"/>
      <c r="HM55" s="262"/>
      <c r="HN55" s="262"/>
      <c r="HO55" s="262"/>
      <c r="HP55" s="262"/>
      <c r="HQ55" s="262"/>
      <c r="HR55" s="262"/>
      <c r="HS55" s="262"/>
      <c r="HT55" s="262"/>
      <c r="HU55" s="262"/>
      <c r="HV55" s="262"/>
      <c r="HW55" s="262"/>
      <c r="HX55" s="262"/>
      <c r="HY55" s="262"/>
      <c r="HZ55" s="262"/>
      <c r="IA55" s="262"/>
      <c r="IB55" s="262"/>
      <c r="IC55" s="262"/>
      <c r="ID55" s="262"/>
      <c r="IE55" s="262"/>
      <c r="IF55" s="262"/>
      <c r="IG55" s="262"/>
      <c r="IH55" s="262"/>
      <c r="II55" s="262"/>
      <c r="IJ55" s="262"/>
      <c r="IK55" s="262"/>
      <c r="IL55" s="262"/>
      <c r="IM55" s="262"/>
      <c r="IN55" s="262"/>
      <c r="IO55" s="262"/>
      <c r="IP55" s="262"/>
      <c r="IQ55" s="262"/>
      <c r="IR55" s="262"/>
      <c r="IS55" s="262"/>
      <c r="IT55" s="262"/>
      <c r="IU55" s="262"/>
      <c r="IV55" s="262"/>
      <c r="IW55" s="262"/>
      <c r="IX55" s="262"/>
      <c r="IY55" s="262"/>
      <c r="IZ55" s="262"/>
      <c r="JA55" s="262"/>
      <c r="JB55" s="262"/>
      <c r="JC55" s="262"/>
      <c r="JD55" s="262"/>
      <c r="JE55" s="262"/>
      <c r="JF55" s="262"/>
      <c r="JG55" s="262"/>
      <c r="JH55" s="262"/>
      <c r="JI55" s="262"/>
      <c r="JJ55" s="262"/>
      <c r="JK55" s="262"/>
      <c r="JL55" s="262"/>
      <c r="JM55" s="262"/>
      <c r="JN55" s="262"/>
      <c r="JO55" s="262"/>
      <c r="JP55" s="262"/>
      <c r="JQ55" s="262"/>
      <c r="JR55" s="262"/>
      <c r="JS55" s="262"/>
      <c r="JT55" s="262"/>
      <c r="JU55" s="262"/>
      <c r="JV55" s="262"/>
      <c r="JW55" s="262"/>
      <c r="JX55" s="262"/>
      <c r="JY55" s="262"/>
      <c r="JZ55" s="262"/>
      <c r="KA55" s="262"/>
      <c r="KB55" s="262"/>
      <c r="KC55" s="262"/>
      <c r="KD55" s="262"/>
      <c r="KE55" s="262"/>
      <c r="KF55" s="262"/>
      <c r="KG55" s="262"/>
      <c r="KH55" s="262"/>
      <c r="KI55" s="262"/>
      <c r="KJ55" s="262"/>
      <c r="KK55" s="262"/>
      <c r="KL55" s="262"/>
      <c r="KM55" s="262"/>
      <c r="KN55" s="262"/>
      <c r="KO55" s="262"/>
      <c r="KP55" s="262"/>
      <c r="KQ55" s="262"/>
      <c r="KR55" s="262"/>
      <c r="KS55" s="262"/>
      <c r="KT55" s="262"/>
      <c r="KU55" s="262"/>
      <c r="KV55" s="262"/>
      <c r="KW55" s="262"/>
      <c r="KX55" s="262"/>
      <c r="KY55" s="262"/>
      <c r="KZ55" s="262"/>
      <c r="LA55" s="262"/>
      <c r="LB55" s="262"/>
      <c r="LC55" s="262"/>
      <c r="LD55" s="262"/>
      <c r="LE55" s="262"/>
      <c r="LF55" s="262"/>
      <c r="LG55" s="262"/>
      <c r="LH55" s="262"/>
      <c r="LI55" s="262"/>
      <c r="LJ55" s="262"/>
      <c r="LK55" s="262"/>
      <c r="LL55" s="262"/>
      <c r="LM55" s="262"/>
      <c r="LN55" s="262"/>
      <c r="LO55" s="262"/>
      <c r="LP55" s="262"/>
      <c r="LQ55" s="262"/>
      <c r="LR55" s="262"/>
      <c r="LS55" s="262"/>
      <c r="LT55" s="262"/>
      <c r="LU55" s="262"/>
      <c r="LV55" s="262"/>
      <c r="LW55" s="262"/>
      <c r="LX55" s="262"/>
      <c r="LY55" s="262"/>
      <c r="LZ55" s="262"/>
      <c r="MA55" s="262"/>
      <c r="MB55" s="262"/>
      <c r="MC55" s="262"/>
      <c r="MD55" s="262"/>
      <c r="ME55" s="262"/>
      <c r="MF55" s="262"/>
      <c r="MG55" s="262"/>
      <c r="MH55" s="262"/>
      <c r="MI55" s="262"/>
      <c r="MJ55" s="262"/>
      <c r="MK55" s="262"/>
      <c r="ML55" s="262"/>
      <c r="MM55" s="262"/>
      <c r="MN55" s="262"/>
      <c r="MO55" s="262"/>
      <c r="MP55" s="262"/>
      <c r="MQ55" s="262"/>
      <c r="MR55" s="262"/>
      <c r="MS55" s="262"/>
      <c r="MT55" s="262"/>
      <c r="MU55" s="262"/>
      <c r="MV55" s="262"/>
      <c r="MW55" s="262"/>
      <c r="MX55" s="262"/>
      <c r="MY55" s="262"/>
      <c r="MZ55" s="262"/>
      <c r="NA55" s="262"/>
      <c r="NB55" s="262"/>
      <c r="NC55" s="262"/>
      <c r="ND55" s="262"/>
      <c r="NE55" s="262"/>
      <c r="NF55" s="262"/>
      <c r="NG55" s="262"/>
      <c r="NH55" s="262"/>
      <c r="NI55" s="262"/>
      <c r="NJ55" s="262"/>
      <c r="NK55" s="262"/>
      <c r="NL55" s="262"/>
      <c r="NM55" s="262"/>
      <c r="NN55" s="262"/>
      <c r="NO55" s="262"/>
      <c r="NP55" s="262"/>
      <c r="NQ55" s="262"/>
      <c r="NR55" s="262"/>
      <c r="NS55" s="262"/>
      <c r="NT55" s="262"/>
      <c r="NU55" s="262"/>
      <c r="NV55" s="262"/>
      <c r="NW55" s="262"/>
      <c r="NX55" s="262"/>
      <c r="NY55" s="262"/>
      <c r="NZ55" s="262"/>
      <c r="OA55" s="262"/>
      <c r="OB55" s="262"/>
      <c r="OC55" s="262"/>
      <c r="OD55" s="262"/>
      <c r="OE55" s="262"/>
      <c r="OF55" s="262"/>
      <c r="OG55" s="262"/>
      <c r="OH55" s="262"/>
      <c r="OI55" s="262"/>
      <c r="OJ55" s="262"/>
      <c r="OK55" s="262"/>
      <c r="OL55" s="262"/>
      <c r="OM55" s="262"/>
      <c r="ON55" s="262"/>
      <c r="OO55" s="262"/>
      <c r="OP55" s="262"/>
      <c r="OQ55" s="262"/>
      <c r="OR55" s="262"/>
      <c r="OS55" s="262"/>
      <c r="OT55" s="262"/>
      <c r="OU55" s="262"/>
      <c r="OV55" s="262"/>
      <c r="OW55" s="262"/>
      <c r="OX55" s="262"/>
      <c r="OY55" s="262"/>
      <c r="OZ55" s="262"/>
      <c r="PA55" s="262"/>
      <c r="PB55" s="262"/>
      <c r="PC55" s="262"/>
      <c r="PD55" s="262"/>
      <c r="PE55" s="262"/>
      <c r="PF55" s="262"/>
      <c r="PG55" s="262"/>
      <c r="PH55" s="262"/>
      <c r="PI55" s="262"/>
      <c r="PJ55" s="262"/>
      <c r="PK55" s="262"/>
      <c r="PL55" s="262"/>
      <c r="PM55" s="262"/>
      <c r="PN55" s="262"/>
      <c r="PO55" s="262"/>
      <c r="PP55" s="262"/>
      <c r="PQ55" s="262"/>
      <c r="PR55" s="262"/>
      <c r="PS55" s="262"/>
      <c r="PT55" s="262"/>
      <c r="PU55" s="262"/>
      <c r="PV55" s="262"/>
      <c r="PW55" s="262"/>
      <c r="PX55" s="262"/>
      <c r="PY55" s="262"/>
      <c r="PZ55" s="262"/>
      <c r="QA55" s="262"/>
      <c r="QB55" s="262"/>
      <c r="QC55" s="262"/>
      <c r="QD55" s="262"/>
      <c r="QE55" s="262"/>
      <c r="QF55" s="262"/>
      <c r="QG55" s="262"/>
      <c r="QH55" s="262"/>
      <c r="QI55" s="262"/>
      <c r="QJ55" s="262"/>
      <c r="QK55" s="262"/>
      <c r="QL55" s="262"/>
      <c r="QM55" s="262"/>
      <c r="QN55" s="262"/>
      <c r="QO55" s="262"/>
      <c r="QP55" s="262"/>
      <c r="QQ55" s="262"/>
      <c r="QR55" s="262"/>
      <c r="QS55" s="262"/>
      <c r="QT55" s="262"/>
      <c r="QU55" s="262"/>
      <c r="QV55" s="262"/>
      <c r="QW55" s="262"/>
      <c r="QX55" s="262"/>
      <c r="QY55" s="262"/>
      <c r="QZ55" s="262"/>
      <c r="RA55" s="262"/>
      <c r="RB55" s="262"/>
      <c r="RC55" s="262"/>
      <c r="RD55" s="262"/>
      <c r="RE55" s="262"/>
      <c r="RF55" s="262"/>
      <c r="RG55" s="262"/>
      <c r="RH55" s="262"/>
      <c r="RI55" s="262"/>
      <c r="RJ55" s="262"/>
      <c r="RK55" s="262"/>
      <c r="RL55" s="262"/>
      <c r="RM55" s="262"/>
      <c r="RN55" s="262"/>
      <c r="RO55" s="262"/>
      <c r="RP55" s="262"/>
      <c r="RQ55" s="262"/>
      <c r="RR55" s="262"/>
      <c r="RS55" s="262"/>
      <c r="RT55" s="262"/>
      <c r="RU55" s="262"/>
      <c r="RV55" s="262"/>
      <c r="RW55" s="262"/>
      <c r="RX55" s="262"/>
      <c r="RY55" s="262"/>
      <c r="RZ55" s="262"/>
      <c r="SA55" s="262"/>
      <c r="SB55" s="262"/>
      <c r="SC55" s="262"/>
      <c r="SD55" s="262"/>
      <c r="SE55" s="262"/>
      <c r="SF55" s="262"/>
      <c r="SG55" s="262"/>
      <c r="SH55" s="262"/>
      <c r="SI55" s="262"/>
      <c r="SJ55" s="262"/>
      <c r="SK55" s="262"/>
      <c r="SL55" s="262"/>
      <c r="SM55" s="262"/>
      <c r="SN55" s="262"/>
      <c r="SO55" s="262"/>
      <c r="SP55" s="262"/>
      <c r="SQ55" s="262"/>
      <c r="SR55" s="262"/>
      <c r="SS55" s="262"/>
      <c r="ST55" s="262"/>
      <c r="SU55" s="262"/>
      <c r="SV55" s="262"/>
      <c r="SW55" s="262"/>
      <c r="SX55" s="262"/>
      <c r="SY55" s="262"/>
      <c r="SZ55" s="262"/>
      <c r="TA55" s="262"/>
      <c r="TB55" s="262"/>
      <c r="TC55" s="262"/>
      <c r="TD55" s="262"/>
      <c r="TE55" s="262"/>
      <c r="TF55" s="262"/>
      <c r="TG55" s="262"/>
      <c r="TH55" s="262"/>
      <c r="TI55" s="262"/>
      <c r="TJ55" s="262"/>
      <c r="TK55" s="262"/>
      <c r="TL55" s="262"/>
      <c r="TM55" s="262"/>
      <c r="TN55" s="262"/>
      <c r="TO55" s="262"/>
      <c r="TP55" s="262"/>
      <c r="TQ55" s="262"/>
      <c r="TR55" s="262"/>
      <c r="TS55" s="262"/>
      <c r="TT55" s="262"/>
      <c r="TU55" s="262"/>
      <c r="TV55" s="262"/>
      <c r="TW55" s="262"/>
      <c r="TX55" s="262"/>
      <c r="TY55" s="262"/>
      <c r="TZ55" s="262"/>
      <c r="UA55" s="262"/>
      <c r="UB55" s="262"/>
      <c r="UC55" s="262"/>
      <c r="UD55" s="262"/>
      <c r="UE55" s="262"/>
      <c r="UF55" s="262"/>
      <c r="UG55" s="262"/>
      <c r="UH55" s="262"/>
      <c r="UI55" s="262"/>
      <c r="UJ55" s="262"/>
      <c r="UK55" s="262"/>
      <c r="UL55" s="262"/>
      <c r="UM55" s="262"/>
      <c r="UN55" s="262"/>
      <c r="UO55" s="262"/>
      <c r="UP55" s="262"/>
      <c r="UQ55" s="262"/>
      <c r="UR55" s="262"/>
      <c r="US55" s="262"/>
      <c r="UT55" s="262"/>
      <c r="UU55" s="262"/>
      <c r="UV55" s="262"/>
      <c r="UW55" s="262"/>
      <c r="UX55" s="262"/>
      <c r="UY55" s="262"/>
      <c r="UZ55" s="262"/>
      <c r="VA55" s="262"/>
      <c r="VB55" s="262"/>
      <c r="VC55" s="262"/>
      <c r="VD55" s="262"/>
      <c r="VE55" s="262"/>
      <c r="VF55" s="262"/>
      <c r="VG55" s="262"/>
      <c r="VH55" s="262"/>
      <c r="VI55" s="262"/>
      <c r="VJ55" s="262"/>
      <c r="VK55" s="262"/>
      <c r="VL55" s="262"/>
      <c r="VM55" s="262"/>
      <c r="VN55" s="262"/>
      <c r="VO55" s="262"/>
      <c r="VP55" s="262"/>
      <c r="VQ55" s="262"/>
      <c r="VR55" s="262"/>
      <c r="VS55" s="262"/>
      <c r="VT55" s="262"/>
      <c r="VU55" s="262"/>
      <c r="VV55" s="262"/>
      <c r="VW55" s="262"/>
      <c r="VX55" s="262"/>
      <c r="VY55" s="262"/>
      <c r="VZ55" s="262"/>
      <c r="WA55" s="262"/>
      <c r="WB55" s="262"/>
      <c r="WC55" s="262"/>
      <c r="WD55" s="262"/>
      <c r="WE55" s="262"/>
      <c r="WF55" s="262"/>
      <c r="WG55" s="262"/>
      <c r="WH55" s="262"/>
      <c r="WI55" s="262"/>
      <c r="WJ55" s="262"/>
      <c r="WK55" s="262"/>
      <c r="WL55" s="262"/>
      <c r="WM55" s="262"/>
      <c r="WN55" s="262"/>
      <c r="WO55" s="262"/>
      <c r="WP55" s="262"/>
      <c r="WQ55" s="262"/>
      <c r="WR55" s="262"/>
      <c r="WS55" s="262"/>
      <c r="WT55" s="262"/>
      <c r="WU55" s="262"/>
      <c r="WV55" s="262"/>
      <c r="WW55" s="262"/>
      <c r="WX55" s="262"/>
      <c r="WY55" s="262"/>
      <c r="WZ55" s="262"/>
      <c r="XA55" s="262"/>
      <c r="XB55" s="262"/>
      <c r="XC55" s="262"/>
      <c r="XD55" s="262"/>
      <c r="XE55" s="262"/>
      <c r="XF55" s="262"/>
      <c r="XG55" s="262"/>
      <c r="XH55" s="262"/>
      <c r="XI55" s="262"/>
      <c r="XJ55" s="262"/>
      <c r="XK55" s="262"/>
      <c r="XL55" s="262"/>
      <c r="XM55" s="262"/>
      <c r="XN55" s="262"/>
      <c r="XO55" s="262"/>
      <c r="XP55" s="262"/>
      <c r="XQ55" s="262"/>
      <c r="XR55" s="262"/>
      <c r="XS55" s="262"/>
      <c r="XT55" s="262"/>
      <c r="XU55" s="262"/>
      <c r="XV55" s="262"/>
      <c r="XW55" s="262"/>
      <c r="XX55" s="262"/>
      <c r="XY55" s="262"/>
      <c r="XZ55" s="262"/>
      <c r="YA55" s="262"/>
      <c r="YB55" s="262"/>
      <c r="YC55" s="262"/>
      <c r="YD55" s="262"/>
      <c r="YE55" s="262"/>
      <c r="YF55" s="262"/>
      <c r="YG55" s="262"/>
      <c r="YH55" s="262"/>
      <c r="YI55" s="262"/>
      <c r="YJ55" s="262"/>
      <c r="YK55" s="262"/>
      <c r="YL55" s="262"/>
      <c r="YM55" s="262"/>
      <c r="YN55" s="262"/>
      <c r="YO55" s="262"/>
      <c r="YP55" s="262"/>
      <c r="YQ55" s="262"/>
      <c r="YR55" s="262"/>
      <c r="YS55" s="262"/>
      <c r="YT55" s="262"/>
      <c r="YU55" s="262"/>
      <c r="YV55" s="262"/>
      <c r="YW55" s="262"/>
      <c r="YX55" s="262"/>
      <c r="YY55" s="262"/>
      <c r="YZ55" s="262"/>
      <c r="ZA55" s="262"/>
      <c r="ZB55" s="262"/>
      <c r="ZC55" s="262"/>
      <c r="ZD55" s="262"/>
      <c r="ZE55" s="262"/>
      <c r="ZF55" s="262"/>
      <c r="ZG55" s="262"/>
      <c r="ZH55" s="262"/>
      <c r="ZI55" s="262"/>
      <c r="ZJ55" s="262"/>
      <c r="ZK55" s="262"/>
      <c r="ZL55" s="262"/>
      <c r="ZM55" s="262"/>
      <c r="ZN55" s="262"/>
      <c r="ZO55" s="262"/>
      <c r="ZP55" s="262"/>
      <c r="ZQ55" s="262"/>
      <c r="ZR55" s="262"/>
      <c r="ZS55" s="262"/>
      <c r="ZT55" s="262"/>
      <c r="ZU55" s="262"/>
      <c r="ZV55" s="262"/>
      <c r="ZW55" s="262"/>
      <c r="ZX55" s="262"/>
      <c r="ZY55" s="262"/>
      <c r="ZZ55" s="262"/>
      <c r="AAA55" s="262"/>
      <c r="AAB55" s="262"/>
      <c r="AAC55" s="262"/>
      <c r="AAD55" s="262"/>
      <c r="AAE55" s="262"/>
      <c r="AAF55" s="262"/>
      <c r="AAG55" s="262"/>
      <c r="AAH55" s="262"/>
      <c r="AAI55" s="262"/>
      <c r="AAJ55" s="262"/>
      <c r="AAK55" s="262"/>
      <c r="AAL55" s="262"/>
      <c r="AAM55" s="262"/>
      <c r="AAN55" s="262"/>
      <c r="AAO55" s="262"/>
      <c r="AAP55" s="262"/>
      <c r="AAQ55" s="262"/>
    </row>
    <row r="56" spans="1:719" s="298" customFormat="1" ht="24.95" customHeight="1">
      <c r="A56" s="290"/>
      <c r="B56" s="291"/>
      <c r="C56" s="292"/>
      <c r="D56" s="292"/>
      <c r="E56" s="291"/>
      <c r="F56" s="293"/>
      <c r="G56" s="241"/>
      <c r="H56" s="171"/>
      <c r="I56" s="293"/>
      <c r="J56" s="171"/>
      <c r="K56" s="171"/>
      <c r="L56" s="171"/>
      <c r="M56" s="171"/>
      <c r="N56" s="172"/>
      <c r="O56" s="172"/>
      <c r="P56" s="172"/>
      <c r="Q56" s="172"/>
      <c r="R56" s="172"/>
      <c r="S56" s="297"/>
    </row>
    <row r="57" spans="1:719" s="300" customFormat="1" ht="15.75">
      <c r="A57" s="299"/>
      <c r="D57" s="301"/>
      <c r="E57" s="301"/>
      <c r="F57" s="301"/>
      <c r="G57" s="24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302"/>
      <c r="CI57" s="302"/>
      <c r="CJ57" s="302"/>
      <c r="CK57" s="302"/>
      <c r="CL57" s="302"/>
      <c r="CM57" s="302"/>
      <c r="CN57" s="302"/>
      <c r="CO57" s="302"/>
      <c r="CP57" s="302"/>
      <c r="CQ57" s="302"/>
      <c r="CR57" s="302"/>
      <c r="CS57" s="302"/>
      <c r="CT57" s="302"/>
      <c r="CU57" s="302"/>
      <c r="CV57" s="302"/>
      <c r="CW57" s="302"/>
      <c r="CX57" s="302"/>
      <c r="CY57" s="302"/>
      <c r="CZ57" s="302"/>
      <c r="DA57" s="302"/>
      <c r="DB57" s="302"/>
      <c r="DC57" s="302"/>
      <c r="DD57" s="302"/>
      <c r="DE57" s="302"/>
      <c r="DF57" s="302"/>
      <c r="DG57" s="302"/>
      <c r="DH57" s="302"/>
      <c r="DI57" s="302"/>
      <c r="DJ57" s="302"/>
      <c r="DK57" s="302"/>
      <c r="DL57" s="302"/>
      <c r="DM57" s="302"/>
      <c r="DN57" s="302"/>
      <c r="DO57" s="302"/>
      <c r="DP57" s="302"/>
      <c r="DQ57" s="302"/>
      <c r="DR57" s="302"/>
      <c r="DS57" s="302"/>
      <c r="DT57" s="302"/>
      <c r="DU57" s="302"/>
      <c r="DV57" s="302"/>
      <c r="DW57" s="302"/>
      <c r="DX57" s="302"/>
      <c r="DY57" s="302"/>
      <c r="DZ57" s="302"/>
      <c r="EA57" s="302"/>
      <c r="EB57" s="302"/>
      <c r="EC57" s="302"/>
      <c r="ED57" s="302"/>
      <c r="EE57" s="302"/>
      <c r="EF57" s="302"/>
      <c r="EG57" s="302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0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E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  <c r="LJ57" s="302"/>
      <c r="LK57" s="302"/>
      <c r="LL57" s="302"/>
      <c r="LM57" s="302"/>
      <c r="LN57" s="302"/>
      <c r="LO57" s="302"/>
      <c r="LP57" s="302"/>
      <c r="LQ57" s="302"/>
      <c r="LR57" s="302"/>
      <c r="LS57" s="302"/>
      <c r="LT57" s="302"/>
      <c r="LU57" s="302"/>
      <c r="LV57" s="302"/>
      <c r="LW57" s="302"/>
      <c r="LX57" s="302"/>
      <c r="LY57" s="302"/>
      <c r="LZ57" s="302"/>
      <c r="MA57" s="302"/>
      <c r="MB57" s="302"/>
      <c r="MC57" s="302"/>
      <c r="MD57" s="302"/>
      <c r="ME57" s="302"/>
      <c r="MF57" s="302"/>
      <c r="MG57" s="302"/>
      <c r="MH57" s="302"/>
      <c r="MI57" s="302"/>
      <c r="MJ57" s="302"/>
      <c r="MK57" s="302"/>
      <c r="ML57" s="302"/>
      <c r="MM57" s="302"/>
      <c r="MN57" s="302"/>
      <c r="MO57" s="302"/>
      <c r="MP57" s="302"/>
      <c r="MQ57" s="302"/>
      <c r="MR57" s="302"/>
      <c r="MS57" s="302"/>
      <c r="MT57" s="302"/>
      <c r="MU57" s="302"/>
      <c r="MV57" s="302"/>
      <c r="MW57" s="302"/>
      <c r="MX57" s="302"/>
      <c r="MY57" s="302"/>
      <c r="MZ57" s="302"/>
      <c r="NA57" s="302"/>
      <c r="NB57" s="302"/>
      <c r="NC57" s="302"/>
      <c r="ND57" s="302"/>
      <c r="NE57" s="302"/>
      <c r="NF57" s="302"/>
      <c r="NG57" s="302"/>
      <c r="NH57" s="302"/>
      <c r="NI57" s="302"/>
      <c r="NJ57" s="302"/>
      <c r="NK57" s="302"/>
      <c r="NL57" s="302"/>
      <c r="NM57" s="302"/>
      <c r="NN57" s="302"/>
      <c r="NO57" s="302"/>
      <c r="NP57" s="302"/>
      <c r="NQ57" s="302"/>
      <c r="NR57" s="302"/>
      <c r="NS57" s="302"/>
      <c r="NT57" s="302"/>
      <c r="NU57" s="302"/>
      <c r="NV57" s="302"/>
      <c r="NW57" s="302"/>
      <c r="NX57" s="302"/>
      <c r="NY57" s="302"/>
      <c r="NZ57" s="302"/>
      <c r="OA57" s="302"/>
      <c r="OB57" s="302"/>
      <c r="OC57" s="302"/>
      <c r="OD57" s="302"/>
      <c r="OE57" s="302"/>
      <c r="OF57" s="302"/>
      <c r="OG57" s="302"/>
      <c r="OH57" s="302"/>
      <c r="OI57" s="302"/>
      <c r="OJ57" s="302"/>
      <c r="OK57" s="302"/>
      <c r="OL57" s="302"/>
      <c r="OM57" s="302"/>
      <c r="ON57" s="302"/>
      <c r="OO57" s="302"/>
      <c r="OP57" s="302"/>
      <c r="OQ57" s="302"/>
      <c r="OR57" s="302"/>
      <c r="OS57" s="302"/>
      <c r="OT57" s="302"/>
      <c r="OU57" s="302"/>
      <c r="OV57" s="302"/>
      <c r="OW57" s="302"/>
      <c r="OX57" s="302"/>
      <c r="OY57" s="302"/>
      <c r="OZ57" s="302"/>
      <c r="PA57" s="302"/>
      <c r="PB57" s="302"/>
      <c r="PC57" s="302"/>
      <c r="PD57" s="302"/>
      <c r="PE57" s="302"/>
      <c r="PF57" s="302"/>
      <c r="PG57" s="302"/>
      <c r="PH57" s="302"/>
      <c r="PI57" s="302"/>
      <c r="PJ57" s="302"/>
      <c r="PK57" s="302"/>
      <c r="PL57" s="302"/>
      <c r="PM57" s="302"/>
      <c r="PN57" s="302"/>
      <c r="PO57" s="302"/>
      <c r="PP57" s="302"/>
      <c r="PQ57" s="302"/>
      <c r="PR57" s="302"/>
      <c r="PS57" s="302"/>
      <c r="PT57" s="302"/>
      <c r="PU57" s="302"/>
      <c r="PV57" s="302"/>
      <c r="PW57" s="302"/>
      <c r="PX57" s="302"/>
      <c r="PY57" s="302"/>
      <c r="PZ57" s="302"/>
      <c r="QA57" s="302"/>
      <c r="QB57" s="302"/>
      <c r="QC57" s="302"/>
      <c r="QD57" s="302"/>
      <c r="QE57" s="302"/>
      <c r="QF57" s="302"/>
      <c r="QG57" s="302"/>
      <c r="QH57" s="302"/>
      <c r="QI57" s="302"/>
      <c r="QJ57" s="302"/>
      <c r="QK57" s="302"/>
      <c r="QL57" s="302"/>
      <c r="QM57" s="302"/>
      <c r="QN57" s="302"/>
      <c r="QO57" s="302"/>
      <c r="QP57" s="302"/>
      <c r="QQ57" s="302"/>
      <c r="QR57" s="302"/>
      <c r="QS57" s="302"/>
      <c r="QT57" s="302"/>
      <c r="QU57" s="302"/>
      <c r="QV57" s="302"/>
      <c r="QW57" s="302"/>
      <c r="QX57" s="302"/>
      <c r="QY57" s="302"/>
      <c r="QZ57" s="302"/>
      <c r="RA57" s="302"/>
      <c r="RB57" s="302"/>
      <c r="RC57" s="302"/>
      <c r="RD57" s="302"/>
      <c r="RE57" s="302"/>
      <c r="RF57" s="302"/>
      <c r="RG57" s="302"/>
      <c r="RH57" s="302"/>
      <c r="RI57" s="302"/>
      <c r="RJ57" s="302"/>
      <c r="RK57" s="302"/>
      <c r="RL57" s="302"/>
      <c r="RM57" s="302"/>
      <c r="RN57" s="302"/>
      <c r="RO57" s="302"/>
      <c r="RP57" s="302"/>
      <c r="RQ57" s="302"/>
      <c r="RR57" s="302"/>
      <c r="RS57" s="302"/>
      <c r="RT57" s="302"/>
      <c r="RU57" s="302"/>
      <c r="RV57" s="302"/>
      <c r="RW57" s="302"/>
      <c r="RX57" s="302"/>
      <c r="RY57" s="302"/>
      <c r="RZ57" s="302"/>
      <c r="SA57" s="302"/>
      <c r="SB57" s="302"/>
      <c r="SC57" s="302"/>
      <c r="SD57" s="302"/>
      <c r="SE57" s="302"/>
      <c r="SF57" s="302"/>
      <c r="SG57" s="302"/>
      <c r="SH57" s="302"/>
      <c r="SI57" s="302"/>
      <c r="SJ57" s="302"/>
      <c r="SK57" s="302"/>
      <c r="SL57" s="302"/>
      <c r="SM57" s="302"/>
      <c r="SN57" s="302"/>
      <c r="SO57" s="302"/>
      <c r="SP57" s="302"/>
      <c r="SQ57" s="302"/>
      <c r="SR57" s="302"/>
      <c r="SS57" s="302"/>
      <c r="ST57" s="302"/>
      <c r="SU57" s="302"/>
      <c r="SV57" s="302"/>
      <c r="SW57" s="302"/>
      <c r="SX57" s="302"/>
      <c r="SY57" s="302"/>
      <c r="SZ57" s="302"/>
      <c r="TA57" s="302"/>
      <c r="TB57" s="302"/>
      <c r="TC57" s="302"/>
      <c r="TD57" s="302"/>
      <c r="TE57" s="302"/>
      <c r="TF57" s="302"/>
      <c r="TG57" s="302"/>
      <c r="TH57" s="302"/>
      <c r="TI57" s="302"/>
      <c r="TJ57" s="302"/>
      <c r="TK57" s="302"/>
      <c r="TL57" s="302"/>
      <c r="TM57" s="302"/>
      <c r="TN57" s="302"/>
      <c r="TO57" s="302"/>
      <c r="TP57" s="302"/>
      <c r="TQ57" s="302"/>
      <c r="TR57" s="302"/>
      <c r="TS57" s="302"/>
      <c r="TT57" s="302"/>
      <c r="TU57" s="302"/>
      <c r="TV57" s="302"/>
      <c r="TW57" s="302"/>
      <c r="TX57" s="302"/>
      <c r="TY57" s="302"/>
      <c r="TZ57" s="302"/>
      <c r="UA57" s="302"/>
      <c r="UB57" s="302"/>
      <c r="UC57" s="302"/>
      <c r="UD57" s="302"/>
      <c r="UE57" s="302"/>
      <c r="UF57" s="302"/>
      <c r="UG57" s="302"/>
      <c r="UH57" s="302"/>
      <c r="UI57" s="302"/>
      <c r="UJ57" s="302"/>
      <c r="UK57" s="302"/>
      <c r="UL57" s="302"/>
      <c r="UM57" s="302"/>
      <c r="UN57" s="302"/>
      <c r="UO57" s="302"/>
      <c r="UP57" s="302"/>
      <c r="UQ57" s="302"/>
      <c r="UR57" s="302"/>
      <c r="US57" s="302"/>
      <c r="UT57" s="302"/>
      <c r="UU57" s="302"/>
      <c r="UV57" s="302"/>
      <c r="UW57" s="302"/>
      <c r="UX57" s="302"/>
      <c r="UY57" s="302"/>
      <c r="UZ57" s="302"/>
      <c r="VA57" s="302"/>
      <c r="VB57" s="302"/>
      <c r="VC57" s="302"/>
      <c r="VD57" s="302"/>
      <c r="VE57" s="302"/>
      <c r="VF57" s="302"/>
      <c r="VG57" s="302"/>
      <c r="VH57" s="302"/>
      <c r="VI57" s="302"/>
      <c r="VJ57" s="302"/>
      <c r="VK57" s="302"/>
      <c r="VL57" s="302"/>
      <c r="VM57" s="302"/>
      <c r="VN57" s="302"/>
      <c r="VO57" s="302"/>
      <c r="VP57" s="302"/>
      <c r="VQ57" s="302"/>
      <c r="VR57" s="302"/>
      <c r="VS57" s="302"/>
      <c r="VT57" s="302"/>
      <c r="VU57" s="302"/>
      <c r="VV57" s="302"/>
      <c r="VW57" s="302"/>
      <c r="VX57" s="302"/>
      <c r="VY57" s="302"/>
      <c r="VZ57" s="302"/>
      <c r="WA57" s="302"/>
      <c r="WB57" s="302"/>
      <c r="WC57" s="302"/>
      <c r="WD57" s="302"/>
      <c r="WE57" s="302"/>
      <c r="WF57" s="302"/>
      <c r="WG57" s="302"/>
      <c r="WH57" s="302"/>
      <c r="WI57" s="302"/>
      <c r="WJ57" s="302"/>
      <c r="WK57" s="302"/>
      <c r="WL57" s="302"/>
      <c r="WM57" s="302"/>
      <c r="WN57" s="302"/>
      <c r="WO57" s="302"/>
      <c r="WP57" s="302"/>
      <c r="WQ57" s="302"/>
      <c r="WR57" s="302"/>
      <c r="WS57" s="302"/>
      <c r="WT57" s="302"/>
      <c r="WU57" s="302"/>
      <c r="WV57" s="302"/>
      <c r="WW57" s="302"/>
      <c r="WX57" s="302"/>
      <c r="WY57" s="302"/>
      <c r="WZ57" s="302"/>
      <c r="XA57" s="302"/>
      <c r="XB57" s="302"/>
      <c r="XC57" s="302"/>
      <c r="XD57" s="302"/>
      <c r="XE57" s="302"/>
      <c r="XF57" s="302"/>
      <c r="XG57" s="302"/>
      <c r="XH57" s="302"/>
      <c r="XI57" s="302"/>
      <c r="XJ57" s="302"/>
      <c r="XK57" s="302"/>
      <c r="XL57" s="302"/>
      <c r="XM57" s="302"/>
      <c r="XN57" s="302"/>
      <c r="XO57" s="302"/>
      <c r="XP57" s="302"/>
      <c r="XQ57" s="302"/>
      <c r="XR57" s="302"/>
      <c r="XS57" s="302"/>
      <c r="XT57" s="302"/>
      <c r="XU57" s="302"/>
      <c r="XV57" s="302"/>
      <c r="XW57" s="302"/>
      <c r="XX57" s="302"/>
      <c r="XY57" s="302"/>
      <c r="XZ57" s="302"/>
      <c r="YA57" s="302"/>
      <c r="YB57" s="302"/>
      <c r="YC57" s="302"/>
      <c r="YD57" s="302"/>
      <c r="YE57" s="302"/>
      <c r="YF57" s="302"/>
      <c r="YG57" s="302"/>
      <c r="YH57" s="302"/>
      <c r="YI57" s="302"/>
      <c r="YJ57" s="302"/>
      <c r="YK57" s="302"/>
      <c r="YL57" s="302"/>
      <c r="YM57" s="302"/>
      <c r="YN57" s="302"/>
      <c r="YO57" s="302"/>
      <c r="YP57" s="302"/>
      <c r="YQ57" s="302"/>
      <c r="YR57" s="302"/>
      <c r="YS57" s="302"/>
      <c r="YT57" s="302"/>
      <c r="YU57" s="302"/>
      <c r="YV57" s="302"/>
      <c r="YW57" s="302"/>
      <c r="YX57" s="302"/>
      <c r="YY57" s="302"/>
      <c r="YZ57" s="302"/>
      <c r="ZA57" s="302"/>
      <c r="ZB57" s="302"/>
      <c r="ZC57" s="302"/>
      <c r="ZD57" s="302"/>
      <c r="ZE57" s="302"/>
      <c r="ZF57" s="302"/>
      <c r="ZG57" s="302"/>
      <c r="ZH57" s="302"/>
      <c r="ZI57" s="302"/>
      <c r="ZJ57" s="302"/>
      <c r="ZK57" s="302"/>
      <c r="ZL57" s="302"/>
      <c r="ZM57" s="302"/>
      <c r="ZN57" s="302"/>
      <c r="ZO57" s="302"/>
      <c r="ZP57" s="302"/>
      <c r="ZQ57" s="302"/>
      <c r="ZR57" s="302"/>
      <c r="ZS57" s="302"/>
      <c r="ZT57" s="302"/>
      <c r="ZU57" s="302"/>
      <c r="ZV57" s="302"/>
      <c r="ZW57" s="302"/>
      <c r="ZX57" s="302"/>
      <c r="ZY57" s="302"/>
      <c r="ZZ57" s="302"/>
      <c r="AAA57" s="302"/>
      <c r="AAB57" s="302"/>
      <c r="AAC57" s="302"/>
      <c r="AAD57" s="302"/>
      <c r="AAE57" s="302"/>
      <c r="AAF57" s="302"/>
      <c r="AAG57" s="302"/>
      <c r="AAH57" s="302"/>
      <c r="AAI57" s="302"/>
      <c r="AAJ57" s="302"/>
      <c r="AAK57" s="302"/>
      <c r="AAL57" s="302"/>
      <c r="AAM57" s="302"/>
      <c r="AAN57" s="302"/>
      <c r="AAO57" s="302"/>
      <c r="AAP57" s="302"/>
    </row>
    <row r="58" spans="1:719" s="286" customFormat="1" ht="15.75">
      <c r="A58" s="439"/>
      <c r="B58" s="439"/>
      <c r="C58" s="439"/>
      <c r="D58" s="308"/>
      <c r="E58" s="308"/>
      <c r="F58" s="304"/>
      <c r="G58" s="243"/>
      <c r="H58" s="304"/>
      <c r="I58" s="422"/>
      <c r="J58" s="422"/>
    </row>
    <row r="59" spans="1:719" s="300" customFormat="1" ht="15.75">
      <c r="A59" s="299"/>
      <c r="D59" s="301"/>
      <c r="E59" s="301"/>
      <c r="F59" s="301"/>
      <c r="G59" s="24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2"/>
      <c r="CI59" s="302"/>
      <c r="CJ59" s="302"/>
      <c r="CK59" s="302"/>
      <c r="CL59" s="302"/>
      <c r="CM59" s="302"/>
      <c r="CN59" s="302"/>
      <c r="CO59" s="302"/>
      <c r="CP59" s="302"/>
      <c r="CQ59" s="302"/>
      <c r="CR59" s="302"/>
      <c r="CS59" s="302"/>
      <c r="CT59" s="302"/>
      <c r="CU59" s="302"/>
      <c r="CV59" s="302"/>
      <c r="CW59" s="302"/>
      <c r="CX59" s="302"/>
      <c r="CY59" s="302"/>
      <c r="CZ59" s="302"/>
      <c r="DA59" s="302"/>
      <c r="DB59" s="302"/>
      <c r="DC59" s="302"/>
      <c r="DD59" s="302"/>
      <c r="DE59" s="302"/>
      <c r="DF59" s="302"/>
      <c r="DG59" s="302"/>
      <c r="DH59" s="302"/>
      <c r="DI59" s="302"/>
      <c r="DJ59" s="302"/>
      <c r="DK59" s="302"/>
      <c r="DL59" s="302"/>
      <c r="DM59" s="302"/>
      <c r="DN59" s="302"/>
      <c r="DO59" s="302"/>
      <c r="DP59" s="302"/>
      <c r="DQ59" s="302"/>
      <c r="DR59" s="302"/>
      <c r="DS59" s="302"/>
      <c r="DT59" s="302"/>
      <c r="DU59" s="302"/>
      <c r="DV59" s="302"/>
      <c r="DW59" s="302"/>
      <c r="DX59" s="302"/>
      <c r="DY59" s="302"/>
      <c r="DZ59" s="302"/>
      <c r="EA59" s="302"/>
      <c r="EB59" s="302"/>
      <c r="EC59" s="302"/>
      <c r="ED59" s="302"/>
      <c r="EE59" s="302"/>
      <c r="EF59" s="302"/>
      <c r="EG59" s="302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0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E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  <c r="LJ59" s="302"/>
      <c r="LK59" s="302"/>
      <c r="LL59" s="302"/>
      <c r="LM59" s="302"/>
      <c r="LN59" s="302"/>
      <c r="LO59" s="302"/>
      <c r="LP59" s="302"/>
      <c r="LQ59" s="302"/>
      <c r="LR59" s="302"/>
      <c r="LS59" s="302"/>
      <c r="LT59" s="302"/>
      <c r="LU59" s="302"/>
      <c r="LV59" s="302"/>
      <c r="LW59" s="302"/>
      <c r="LX59" s="302"/>
      <c r="LY59" s="302"/>
      <c r="LZ59" s="302"/>
      <c r="MA59" s="302"/>
      <c r="MB59" s="302"/>
      <c r="MC59" s="302"/>
      <c r="MD59" s="302"/>
      <c r="ME59" s="302"/>
      <c r="MF59" s="302"/>
      <c r="MG59" s="302"/>
      <c r="MH59" s="302"/>
      <c r="MI59" s="302"/>
      <c r="MJ59" s="302"/>
      <c r="MK59" s="302"/>
      <c r="ML59" s="302"/>
      <c r="MM59" s="302"/>
      <c r="MN59" s="302"/>
      <c r="MO59" s="302"/>
      <c r="MP59" s="302"/>
      <c r="MQ59" s="302"/>
      <c r="MR59" s="302"/>
      <c r="MS59" s="302"/>
      <c r="MT59" s="302"/>
      <c r="MU59" s="302"/>
      <c r="MV59" s="302"/>
      <c r="MW59" s="302"/>
      <c r="MX59" s="302"/>
      <c r="MY59" s="302"/>
      <c r="MZ59" s="302"/>
      <c r="NA59" s="302"/>
      <c r="NB59" s="302"/>
      <c r="NC59" s="302"/>
      <c r="ND59" s="302"/>
      <c r="NE59" s="302"/>
      <c r="NF59" s="302"/>
      <c r="NG59" s="302"/>
      <c r="NH59" s="302"/>
      <c r="NI59" s="302"/>
      <c r="NJ59" s="302"/>
      <c r="NK59" s="302"/>
      <c r="NL59" s="302"/>
      <c r="NM59" s="302"/>
      <c r="NN59" s="302"/>
      <c r="NO59" s="302"/>
      <c r="NP59" s="302"/>
      <c r="NQ59" s="302"/>
      <c r="NR59" s="302"/>
      <c r="NS59" s="302"/>
      <c r="NT59" s="302"/>
      <c r="NU59" s="302"/>
      <c r="NV59" s="302"/>
      <c r="NW59" s="302"/>
      <c r="NX59" s="302"/>
      <c r="NY59" s="302"/>
      <c r="NZ59" s="302"/>
      <c r="OA59" s="302"/>
      <c r="OB59" s="302"/>
      <c r="OC59" s="302"/>
      <c r="OD59" s="302"/>
      <c r="OE59" s="302"/>
      <c r="OF59" s="302"/>
      <c r="OG59" s="302"/>
      <c r="OH59" s="302"/>
      <c r="OI59" s="302"/>
      <c r="OJ59" s="302"/>
      <c r="OK59" s="302"/>
      <c r="OL59" s="302"/>
      <c r="OM59" s="302"/>
      <c r="ON59" s="302"/>
      <c r="OO59" s="302"/>
      <c r="OP59" s="302"/>
      <c r="OQ59" s="302"/>
      <c r="OR59" s="302"/>
      <c r="OS59" s="302"/>
      <c r="OT59" s="302"/>
      <c r="OU59" s="302"/>
      <c r="OV59" s="302"/>
      <c r="OW59" s="302"/>
      <c r="OX59" s="302"/>
      <c r="OY59" s="302"/>
      <c r="OZ59" s="302"/>
      <c r="PA59" s="302"/>
      <c r="PB59" s="302"/>
      <c r="PC59" s="302"/>
      <c r="PD59" s="302"/>
      <c r="PE59" s="302"/>
      <c r="PF59" s="302"/>
      <c r="PG59" s="302"/>
      <c r="PH59" s="302"/>
      <c r="PI59" s="302"/>
      <c r="PJ59" s="302"/>
      <c r="PK59" s="302"/>
      <c r="PL59" s="302"/>
      <c r="PM59" s="302"/>
      <c r="PN59" s="302"/>
      <c r="PO59" s="302"/>
      <c r="PP59" s="302"/>
      <c r="PQ59" s="302"/>
      <c r="PR59" s="302"/>
      <c r="PS59" s="302"/>
      <c r="PT59" s="302"/>
      <c r="PU59" s="302"/>
      <c r="PV59" s="302"/>
      <c r="PW59" s="302"/>
      <c r="PX59" s="302"/>
      <c r="PY59" s="302"/>
      <c r="PZ59" s="302"/>
      <c r="QA59" s="302"/>
      <c r="QB59" s="302"/>
      <c r="QC59" s="302"/>
      <c r="QD59" s="302"/>
      <c r="QE59" s="302"/>
      <c r="QF59" s="302"/>
      <c r="QG59" s="302"/>
      <c r="QH59" s="302"/>
      <c r="QI59" s="302"/>
      <c r="QJ59" s="302"/>
      <c r="QK59" s="302"/>
      <c r="QL59" s="302"/>
      <c r="QM59" s="302"/>
      <c r="QN59" s="302"/>
      <c r="QO59" s="302"/>
      <c r="QP59" s="302"/>
      <c r="QQ59" s="302"/>
      <c r="QR59" s="302"/>
      <c r="QS59" s="302"/>
      <c r="QT59" s="302"/>
      <c r="QU59" s="302"/>
      <c r="QV59" s="302"/>
      <c r="QW59" s="302"/>
      <c r="QX59" s="302"/>
      <c r="QY59" s="302"/>
      <c r="QZ59" s="302"/>
      <c r="RA59" s="302"/>
      <c r="RB59" s="302"/>
      <c r="RC59" s="302"/>
      <c r="RD59" s="302"/>
      <c r="RE59" s="302"/>
      <c r="RF59" s="302"/>
      <c r="RG59" s="302"/>
      <c r="RH59" s="302"/>
      <c r="RI59" s="302"/>
      <c r="RJ59" s="302"/>
      <c r="RK59" s="302"/>
      <c r="RL59" s="302"/>
      <c r="RM59" s="302"/>
      <c r="RN59" s="302"/>
      <c r="RO59" s="302"/>
      <c r="RP59" s="302"/>
      <c r="RQ59" s="302"/>
      <c r="RR59" s="302"/>
      <c r="RS59" s="302"/>
      <c r="RT59" s="302"/>
      <c r="RU59" s="302"/>
      <c r="RV59" s="302"/>
      <c r="RW59" s="302"/>
      <c r="RX59" s="302"/>
      <c r="RY59" s="302"/>
      <c r="RZ59" s="302"/>
      <c r="SA59" s="302"/>
      <c r="SB59" s="302"/>
      <c r="SC59" s="302"/>
      <c r="SD59" s="302"/>
      <c r="SE59" s="302"/>
      <c r="SF59" s="302"/>
      <c r="SG59" s="302"/>
      <c r="SH59" s="302"/>
      <c r="SI59" s="302"/>
      <c r="SJ59" s="302"/>
      <c r="SK59" s="302"/>
      <c r="SL59" s="302"/>
      <c r="SM59" s="302"/>
      <c r="SN59" s="302"/>
      <c r="SO59" s="302"/>
      <c r="SP59" s="302"/>
      <c r="SQ59" s="302"/>
      <c r="SR59" s="302"/>
      <c r="SS59" s="302"/>
      <c r="ST59" s="302"/>
      <c r="SU59" s="302"/>
      <c r="SV59" s="302"/>
      <c r="SW59" s="302"/>
      <c r="SX59" s="302"/>
      <c r="SY59" s="302"/>
      <c r="SZ59" s="302"/>
      <c r="TA59" s="302"/>
      <c r="TB59" s="302"/>
      <c r="TC59" s="302"/>
      <c r="TD59" s="302"/>
      <c r="TE59" s="302"/>
      <c r="TF59" s="302"/>
      <c r="TG59" s="302"/>
      <c r="TH59" s="302"/>
      <c r="TI59" s="302"/>
      <c r="TJ59" s="302"/>
      <c r="TK59" s="302"/>
      <c r="TL59" s="302"/>
      <c r="TM59" s="302"/>
      <c r="TN59" s="302"/>
      <c r="TO59" s="302"/>
      <c r="TP59" s="302"/>
      <c r="TQ59" s="302"/>
      <c r="TR59" s="302"/>
      <c r="TS59" s="302"/>
      <c r="TT59" s="302"/>
      <c r="TU59" s="302"/>
      <c r="TV59" s="302"/>
      <c r="TW59" s="302"/>
      <c r="TX59" s="302"/>
      <c r="TY59" s="302"/>
      <c r="TZ59" s="302"/>
      <c r="UA59" s="302"/>
      <c r="UB59" s="302"/>
      <c r="UC59" s="302"/>
      <c r="UD59" s="302"/>
      <c r="UE59" s="302"/>
      <c r="UF59" s="302"/>
      <c r="UG59" s="302"/>
      <c r="UH59" s="302"/>
      <c r="UI59" s="302"/>
      <c r="UJ59" s="302"/>
      <c r="UK59" s="302"/>
      <c r="UL59" s="302"/>
      <c r="UM59" s="302"/>
      <c r="UN59" s="302"/>
      <c r="UO59" s="302"/>
      <c r="UP59" s="302"/>
      <c r="UQ59" s="302"/>
      <c r="UR59" s="302"/>
      <c r="US59" s="302"/>
      <c r="UT59" s="302"/>
      <c r="UU59" s="302"/>
      <c r="UV59" s="302"/>
      <c r="UW59" s="302"/>
      <c r="UX59" s="302"/>
      <c r="UY59" s="302"/>
      <c r="UZ59" s="302"/>
      <c r="VA59" s="302"/>
      <c r="VB59" s="302"/>
      <c r="VC59" s="302"/>
      <c r="VD59" s="302"/>
      <c r="VE59" s="302"/>
      <c r="VF59" s="302"/>
      <c r="VG59" s="302"/>
      <c r="VH59" s="302"/>
      <c r="VI59" s="302"/>
      <c r="VJ59" s="302"/>
      <c r="VK59" s="302"/>
      <c r="VL59" s="302"/>
      <c r="VM59" s="302"/>
      <c r="VN59" s="302"/>
      <c r="VO59" s="302"/>
      <c r="VP59" s="302"/>
      <c r="VQ59" s="302"/>
      <c r="VR59" s="302"/>
      <c r="VS59" s="302"/>
      <c r="VT59" s="302"/>
      <c r="VU59" s="302"/>
      <c r="VV59" s="302"/>
      <c r="VW59" s="302"/>
      <c r="VX59" s="302"/>
      <c r="VY59" s="302"/>
      <c r="VZ59" s="302"/>
      <c r="WA59" s="302"/>
      <c r="WB59" s="302"/>
      <c r="WC59" s="302"/>
      <c r="WD59" s="302"/>
      <c r="WE59" s="302"/>
      <c r="WF59" s="302"/>
      <c r="WG59" s="302"/>
      <c r="WH59" s="302"/>
      <c r="WI59" s="302"/>
      <c r="WJ59" s="302"/>
      <c r="WK59" s="302"/>
      <c r="WL59" s="302"/>
      <c r="WM59" s="302"/>
      <c r="WN59" s="302"/>
      <c r="WO59" s="302"/>
      <c r="WP59" s="302"/>
      <c r="WQ59" s="302"/>
      <c r="WR59" s="302"/>
      <c r="WS59" s="302"/>
      <c r="WT59" s="302"/>
      <c r="WU59" s="302"/>
      <c r="WV59" s="302"/>
      <c r="WW59" s="302"/>
      <c r="WX59" s="302"/>
      <c r="WY59" s="302"/>
      <c r="WZ59" s="302"/>
      <c r="XA59" s="302"/>
      <c r="XB59" s="302"/>
      <c r="XC59" s="302"/>
      <c r="XD59" s="302"/>
      <c r="XE59" s="302"/>
      <c r="XF59" s="302"/>
      <c r="XG59" s="302"/>
      <c r="XH59" s="302"/>
      <c r="XI59" s="302"/>
      <c r="XJ59" s="302"/>
      <c r="XK59" s="302"/>
      <c r="XL59" s="302"/>
      <c r="XM59" s="302"/>
      <c r="XN59" s="302"/>
      <c r="XO59" s="302"/>
      <c r="XP59" s="302"/>
      <c r="XQ59" s="302"/>
      <c r="XR59" s="302"/>
      <c r="XS59" s="302"/>
      <c r="XT59" s="302"/>
      <c r="XU59" s="302"/>
      <c r="XV59" s="302"/>
      <c r="XW59" s="302"/>
      <c r="XX59" s="302"/>
      <c r="XY59" s="302"/>
      <c r="XZ59" s="302"/>
      <c r="YA59" s="302"/>
      <c r="YB59" s="302"/>
      <c r="YC59" s="302"/>
      <c r="YD59" s="302"/>
      <c r="YE59" s="302"/>
      <c r="YF59" s="302"/>
      <c r="YG59" s="302"/>
      <c r="YH59" s="302"/>
      <c r="YI59" s="302"/>
      <c r="YJ59" s="302"/>
      <c r="YK59" s="302"/>
      <c r="YL59" s="302"/>
      <c r="YM59" s="302"/>
      <c r="YN59" s="302"/>
      <c r="YO59" s="302"/>
      <c r="YP59" s="302"/>
      <c r="YQ59" s="302"/>
      <c r="YR59" s="302"/>
      <c r="YS59" s="302"/>
      <c r="YT59" s="302"/>
      <c r="YU59" s="302"/>
      <c r="YV59" s="302"/>
      <c r="YW59" s="302"/>
      <c r="YX59" s="302"/>
      <c r="YY59" s="302"/>
      <c r="YZ59" s="302"/>
      <c r="ZA59" s="302"/>
      <c r="ZB59" s="302"/>
      <c r="ZC59" s="302"/>
      <c r="ZD59" s="302"/>
      <c r="ZE59" s="302"/>
      <c r="ZF59" s="302"/>
      <c r="ZG59" s="302"/>
      <c r="ZH59" s="302"/>
      <c r="ZI59" s="302"/>
      <c r="ZJ59" s="302"/>
      <c r="ZK59" s="302"/>
      <c r="ZL59" s="302"/>
      <c r="ZM59" s="302"/>
      <c r="ZN59" s="302"/>
      <c r="ZO59" s="302"/>
      <c r="ZP59" s="302"/>
      <c r="ZQ59" s="302"/>
      <c r="ZR59" s="302"/>
      <c r="ZS59" s="302"/>
      <c r="ZT59" s="302"/>
      <c r="ZU59" s="302"/>
      <c r="ZV59" s="302"/>
      <c r="ZW59" s="302"/>
      <c r="ZX59" s="302"/>
      <c r="ZY59" s="302"/>
      <c r="ZZ59" s="302"/>
      <c r="AAA59" s="302"/>
      <c r="AAB59" s="302"/>
      <c r="AAC59" s="302"/>
      <c r="AAD59" s="302"/>
      <c r="AAE59" s="302"/>
      <c r="AAF59" s="302"/>
      <c r="AAG59" s="302"/>
      <c r="AAH59" s="302"/>
      <c r="AAI59" s="302"/>
      <c r="AAJ59" s="302"/>
      <c r="AAK59" s="302"/>
      <c r="AAL59" s="302"/>
      <c r="AAM59" s="302"/>
      <c r="AAN59" s="302"/>
      <c r="AAO59" s="302"/>
      <c r="AAP59" s="302"/>
    </row>
    <row r="60" spans="1:719" s="300" customFormat="1" ht="15.75">
      <c r="A60" s="299"/>
      <c r="D60" s="301"/>
      <c r="E60" s="301"/>
      <c r="F60" s="301"/>
      <c r="G60" s="24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2"/>
      <c r="CP60" s="302"/>
      <c r="CQ60" s="302"/>
      <c r="CR60" s="302"/>
      <c r="CS60" s="302"/>
      <c r="CT60" s="302"/>
      <c r="CU60" s="302"/>
      <c r="CV60" s="302"/>
      <c r="CW60" s="302"/>
      <c r="CX60" s="302"/>
      <c r="CY60" s="302"/>
      <c r="CZ60" s="302"/>
      <c r="DA60" s="302"/>
      <c r="DB60" s="302"/>
      <c r="DC60" s="302"/>
      <c r="DD60" s="302"/>
      <c r="DE60" s="302"/>
      <c r="DF60" s="302"/>
      <c r="DG60" s="302"/>
      <c r="DH60" s="302"/>
      <c r="DI60" s="302"/>
      <c r="DJ60" s="302"/>
      <c r="DK60" s="302"/>
      <c r="DL60" s="302"/>
      <c r="DM60" s="302"/>
      <c r="DN60" s="302"/>
      <c r="DO60" s="302"/>
      <c r="DP60" s="302"/>
      <c r="DQ60" s="302"/>
      <c r="DR60" s="302"/>
      <c r="DS60" s="302"/>
      <c r="DT60" s="302"/>
      <c r="DU60" s="302"/>
      <c r="DV60" s="302"/>
      <c r="DW60" s="302"/>
      <c r="DX60" s="302"/>
      <c r="DY60" s="302"/>
      <c r="DZ60" s="302"/>
      <c r="EA60" s="302"/>
      <c r="EB60" s="302"/>
      <c r="EC60" s="302"/>
      <c r="ED60" s="302"/>
      <c r="EE60" s="302"/>
      <c r="EF60" s="302"/>
      <c r="EG60" s="302"/>
      <c r="EH60" s="302"/>
      <c r="EI60" s="302"/>
      <c r="EJ60" s="302"/>
      <c r="EK60" s="302"/>
      <c r="EL60" s="302"/>
      <c r="EM60" s="302"/>
      <c r="EN60" s="302"/>
      <c r="EO60" s="302"/>
      <c r="EP60" s="302"/>
      <c r="EQ60" s="302"/>
      <c r="ER60" s="302"/>
      <c r="ES60" s="302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0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E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  <c r="LJ60" s="302"/>
      <c r="LK60" s="302"/>
      <c r="LL60" s="302"/>
      <c r="LM60" s="302"/>
      <c r="LN60" s="302"/>
      <c r="LO60" s="302"/>
      <c r="LP60" s="302"/>
      <c r="LQ60" s="302"/>
      <c r="LR60" s="302"/>
      <c r="LS60" s="302"/>
      <c r="LT60" s="302"/>
      <c r="LU60" s="302"/>
      <c r="LV60" s="302"/>
      <c r="LW60" s="302"/>
      <c r="LX60" s="302"/>
      <c r="LY60" s="302"/>
      <c r="LZ60" s="302"/>
      <c r="MA60" s="302"/>
      <c r="MB60" s="302"/>
      <c r="MC60" s="302"/>
      <c r="MD60" s="302"/>
      <c r="ME60" s="302"/>
      <c r="MF60" s="302"/>
      <c r="MG60" s="302"/>
      <c r="MH60" s="302"/>
      <c r="MI60" s="302"/>
      <c r="MJ60" s="302"/>
      <c r="MK60" s="302"/>
      <c r="ML60" s="302"/>
      <c r="MM60" s="302"/>
      <c r="MN60" s="302"/>
      <c r="MO60" s="302"/>
      <c r="MP60" s="302"/>
      <c r="MQ60" s="302"/>
      <c r="MR60" s="302"/>
      <c r="MS60" s="302"/>
      <c r="MT60" s="302"/>
      <c r="MU60" s="302"/>
      <c r="MV60" s="302"/>
      <c r="MW60" s="302"/>
      <c r="MX60" s="302"/>
      <c r="MY60" s="302"/>
      <c r="MZ60" s="302"/>
      <c r="NA60" s="302"/>
      <c r="NB60" s="302"/>
      <c r="NC60" s="302"/>
      <c r="ND60" s="302"/>
      <c r="NE60" s="302"/>
      <c r="NF60" s="302"/>
      <c r="NG60" s="302"/>
      <c r="NH60" s="302"/>
      <c r="NI60" s="302"/>
      <c r="NJ60" s="302"/>
      <c r="NK60" s="302"/>
      <c r="NL60" s="302"/>
      <c r="NM60" s="302"/>
      <c r="NN60" s="302"/>
      <c r="NO60" s="302"/>
      <c r="NP60" s="302"/>
      <c r="NQ60" s="302"/>
      <c r="NR60" s="302"/>
      <c r="NS60" s="302"/>
      <c r="NT60" s="302"/>
      <c r="NU60" s="302"/>
      <c r="NV60" s="302"/>
      <c r="NW60" s="302"/>
      <c r="NX60" s="302"/>
      <c r="NY60" s="302"/>
      <c r="NZ60" s="302"/>
      <c r="OA60" s="302"/>
      <c r="OB60" s="302"/>
      <c r="OC60" s="302"/>
      <c r="OD60" s="302"/>
      <c r="OE60" s="302"/>
      <c r="OF60" s="302"/>
      <c r="OG60" s="302"/>
      <c r="OH60" s="302"/>
      <c r="OI60" s="302"/>
      <c r="OJ60" s="302"/>
      <c r="OK60" s="302"/>
      <c r="OL60" s="302"/>
      <c r="OM60" s="302"/>
      <c r="ON60" s="302"/>
      <c r="OO60" s="302"/>
      <c r="OP60" s="302"/>
      <c r="OQ60" s="302"/>
      <c r="OR60" s="302"/>
      <c r="OS60" s="302"/>
      <c r="OT60" s="302"/>
      <c r="OU60" s="302"/>
      <c r="OV60" s="302"/>
      <c r="OW60" s="302"/>
      <c r="OX60" s="302"/>
      <c r="OY60" s="302"/>
      <c r="OZ60" s="302"/>
      <c r="PA60" s="302"/>
      <c r="PB60" s="302"/>
      <c r="PC60" s="302"/>
      <c r="PD60" s="302"/>
      <c r="PE60" s="302"/>
      <c r="PF60" s="302"/>
      <c r="PG60" s="302"/>
      <c r="PH60" s="302"/>
      <c r="PI60" s="302"/>
      <c r="PJ60" s="302"/>
      <c r="PK60" s="302"/>
      <c r="PL60" s="302"/>
      <c r="PM60" s="302"/>
      <c r="PN60" s="302"/>
      <c r="PO60" s="302"/>
      <c r="PP60" s="302"/>
      <c r="PQ60" s="302"/>
      <c r="PR60" s="302"/>
      <c r="PS60" s="302"/>
      <c r="PT60" s="302"/>
      <c r="PU60" s="302"/>
      <c r="PV60" s="302"/>
      <c r="PW60" s="302"/>
      <c r="PX60" s="302"/>
      <c r="PY60" s="302"/>
      <c r="PZ60" s="302"/>
      <c r="QA60" s="302"/>
      <c r="QB60" s="302"/>
      <c r="QC60" s="302"/>
      <c r="QD60" s="302"/>
      <c r="QE60" s="302"/>
      <c r="QF60" s="302"/>
      <c r="QG60" s="302"/>
      <c r="QH60" s="302"/>
      <c r="QI60" s="302"/>
      <c r="QJ60" s="302"/>
      <c r="QK60" s="302"/>
      <c r="QL60" s="302"/>
      <c r="QM60" s="302"/>
      <c r="QN60" s="302"/>
      <c r="QO60" s="302"/>
      <c r="QP60" s="302"/>
      <c r="QQ60" s="302"/>
      <c r="QR60" s="302"/>
      <c r="QS60" s="302"/>
      <c r="QT60" s="302"/>
      <c r="QU60" s="302"/>
      <c r="QV60" s="302"/>
      <c r="QW60" s="302"/>
      <c r="QX60" s="302"/>
      <c r="QY60" s="302"/>
      <c r="QZ60" s="302"/>
      <c r="RA60" s="302"/>
      <c r="RB60" s="302"/>
      <c r="RC60" s="302"/>
      <c r="RD60" s="302"/>
      <c r="RE60" s="302"/>
      <c r="RF60" s="302"/>
      <c r="RG60" s="302"/>
      <c r="RH60" s="302"/>
      <c r="RI60" s="302"/>
      <c r="RJ60" s="302"/>
      <c r="RK60" s="302"/>
      <c r="RL60" s="302"/>
      <c r="RM60" s="302"/>
      <c r="RN60" s="302"/>
      <c r="RO60" s="302"/>
      <c r="RP60" s="302"/>
      <c r="RQ60" s="302"/>
      <c r="RR60" s="302"/>
      <c r="RS60" s="302"/>
      <c r="RT60" s="302"/>
      <c r="RU60" s="302"/>
      <c r="RV60" s="302"/>
      <c r="RW60" s="302"/>
      <c r="RX60" s="302"/>
      <c r="RY60" s="302"/>
      <c r="RZ60" s="302"/>
      <c r="SA60" s="302"/>
      <c r="SB60" s="302"/>
      <c r="SC60" s="302"/>
      <c r="SD60" s="302"/>
      <c r="SE60" s="302"/>
      <c r="SF60" s="302"/>
      <c r="SG60" s="302"/>
      <c r="SH60" s="302"/>
      <c r="SI60" s="302"/>
      <c r="SJ60" s="302"/>
      <c r="SK60" s="302"/>
      <c r="SL60" s="302"/>
      <c r="SM60" s="302"/>
      <c r="SN60" s="302"/>
      <c r="SO60" s="302"/>
      <c r="SP60" s="302"/>
      <c r="SQ60" s="302"/>
      <c r="SR60" s="302"/>
      <c r="SS60" s="302"/>
      <c r="ST60" s="302"/>
      <c r="SU60" s="302"/>
      <c r="SV60" s="302"/>
      <c r="SW60" s="302"/>
      <c r="SX60" s="302"/>
      <c r="SY60" s="302"/>
      <c r="SZ60" s="302"/>
      <c r="TA60" s="302"/>
      <c r="TB60" s="302"/>
      <c r="TC60" s="302"/>
      <c r="TD60" s="302"/>
      <c r="TE60" s="302"/>
      <c r="TF60" s="302"/>
      <c r="TG60" s="302"/>
      <c r="TH60" s="302"/>
      <c r="TI60" s="302"/>
      <c r="TJ60" s="302"/>
      <c r="TK60" s="302"/>
      <c r="TL60" s="302"/>
      <c r="TM60" s="302"/>
      <c r="TN60" s="302"/>
      <c r="TO60" s="302"/>
      <c r="TP60" s="302"/>
      <c r="TQ60" s="302"/>
      <c r="TR60" s="302"/>
      <c r="TS60" s="302"/>
      <c r="TT60" s="302"/>
      <c r="TU60" s="302"/>
      <c r="TV60" s="302"/>
      <c r="TW60" s="302"/>
      <c r="TX60" s="302"/>
      <c r="TY60" s="302"/>
      <c r="TZ60" s="302"/>
      <c r="UA60" s="302"/>
      <c r="UB60" s="302"/>
      <c r="UC60" s="302"/>
      <c r="UD60" s="302"/>
      <c r="UE60" s="302"/>
      <c r="UF60" s="302"/>
      <c r="UG60" s="302"/>
      <c r="UH60" s="302"/>
      <c r="UI60" s="302"/>
      <c r="UJ60" s="302"/>
      <c r="UK60" s="302"/>
      <c r="UL60" s="302"/>
      <c r="UM60" s="302"/>
      <c r="UN60" s="302"/>
      <c r="UO60" s="302"/>
      <c r="UP60" s="302"/>
      <c r="UQ60" s="302"/>
      <c r="UR60" s="302"/>
      <c r="US60" s="302"/>
      <c r="UT60" s="302"/>
      <c r="UU60" s="302"/>
      <c r="UV60" s="302"/>
      <c r="UW60" s="302"/>
      <c r="UX60" s="302"/>
      <c r="UY60" s="302"/>
      <c r="UZ60" s="302"/>
      <c r="VA60" s="302"/>
      <c r="VB60" s="302"/>
      <c r="VC60" s="302"/>
      <c r="VD60" s="302"/>
      <c r="VE60" s="302"/>
      <c r="VF60" s="302"/>
      <c r="VG60" s="302"/>
      <c r="VH60" s="302"/>
      <c r="VI60" s="302"/>
      <c r="VJ60" s="302"/>
      <c r="VK60" s="302"/>
      <c r="VL60" s="302"/>
      <c r="VM60" s="302"/>
      <c r="VN60" s="302"/>
      <c r="VO60" s="302"/>
      <c r="VP60" s="302"/>
      <c r="VQ60" s="302"/>
      <c r="VR60" s="302"/>
      <c r="VS60" s="302"/>
      <c r="VT60" s="302"/>
      <c r="VU60" s="302"/>
      <c r="VV60" s="302"/>
      <c r="VW60" s="302"/>
      <c r="VX60" s="302"/>
      <c r="VY60" s="302"/>
      <c r="VZ60" s="302"/>
      <c r="WA60" s="302"/>
      <c r="WB60" s="302"/>
      <c r="WC60" s="302"/>
      <c r="WD60" s="302"/>
      <c r="WE60" s="302"/>
      <c r="WF60" s="302"/>
      <c r="WG60" s="302"/>
      <c r="WH60" s="302"/>
      <c r="WI60" s="302"/>
      <c r="WJ60" s="302"/>
      <c r="WK60" s="302"/>
      <c r="WL60" s="302"/>
      <c r="WM60" s="302"/>
      <c r="WN60" s="302"/>
      <c r="WO60" s="302"/>
      <c r="WP60" s="302"/>
      <c r="WQ60" s="302"/>
      <c r="WR60" s="302"/>
      <c r="WS60" s="302"/>
      <c r="WT60" s="302"/>
      <c r="WU60" s="302"/>
      <c r="WV60" s="302"/>
      <c r="WW60" s="302"/>
      <c r="WX60" s="302"/>
      <c r="WY60" s="302"/>
      <c r="WZ60" s="302"/>
      <c r="XA60" s="302"/>
      <c r="XB60" s="302"/>
      <c r="XC60" s="302"/>
      <c r="XD60" s="302"/>
      <c r="XE60" s="302"/>
      <c r="XF60" s="302"/>
      <c r="XG60" s="302"/>
      <c r="XH60" s="302"/>
      <c r="XI60" s="302"/>
      <c r="XJ60" s="302"/>
      <c r="XK60" s="302"/>
      <c r="XL60" s="302"/>
      <c r="XM60" s="302"/>
      <c r="XN60" s="302"/>
      <c r="XO60" s="302"/>
      <c r="XP60" s="302"/>
      <c r="XQ60" s="302"/>
      <c r="XR60" s="302"/>
      <c r="XS60" s="302"/>
      <c r="XT60" s="302"/>
      <c r="XU60" s="302"/>
      <c r="XV60" s="302"/>
      <c r="XW60" s="302"/>
      <c r="XX60" s="302"/>
      <c r="XY60" s="302"/>
      <c r="XZ60" s="302"/>
      <c r="YA60" s="302"/>
      <c r="YB60" s="302"/>
      <c r="YC60" s="302"/>
      <c r="YD60" s="302"/>
      <c r="YE60" s="302"/>
      <c r="YF60" s="302"/>
      <c r="YG60" s="302"/>
      <c r="YH60" s="302"/>
      <c r="YI60" s="302"/>
      <c r="YJ60" s="302"/>
      <c r="YK60" s="302"/>
      <c r="YL60" s="302"/>
      <c r="YM60" s="302"/>
      <c r="YN60" s="302"/>
      <c r="YO60" s="302"/>
      <c r="YP60" s="302"/>
      <c r="YQ60" s="302"/>
      <c r="YR60" s="302"/>
      <c r="YS60" s="302"/>
      <c r="YT60" s="302"/>
      <c r="YU60" s="302"/>
      <c r="YV60" s="302"/>
      <c r="YW60" s="302"/>
      <c r="YX60" s="302"/>
      <c r="YY60" s="302"/>
      <c r="YZ60" s="302"/>
      <c r="ZA60" s="302"/>
      <c r="ZB60" s="302"/>
      <c r="ZC60" s="302"/>
      <c r="ZD60" s="302"/>
      <c r="ZE60" s="302"/>
      <c r="ZF60" s="302"/>
      <c r="ZG60" s="302"/>
      <c r="ZH60" s="302"/>
      <c r="ZI60" s="302"/>
      <c r="ZJ60" s="302"/>
      <c r="ZK60" s="302"/>
      <c r="ZL60" s="302"/>
      <c r="ZM60" s="302"/>
      <c r="ZN60" s="302"/>
      <c r="ZO60" s="302"/>
      <c r="ZP60" s="302"/>
      <c r="ZQ60" s="302"/>
      <c r="ZR60" s="302"/>
      <c r="ZS60" s="302"/>
      <c r="ZT60" s="302"/>
      <c r="ZU60" s="302"/>
      <c r="ZV60" s="302"/>
      <c r="ZW60" s="302"/>
      <c r="ZX60" s="302"/>
      <c r="ZY60" s="302"/>
      <c r="ZZ60" s="302"/>
      <c r="AAA60" s="302"/>
      <c r="AAB60" s="302"/>
      <c r="AAC60" s="302"/>
      <c r="AAD60" s="302"/>
      <c r="AAE60" s="302"/>
      <c r="AAF60" s="302"/>
      <c r="AAG60" s="302"/>
      <c r="AAH60" s="302"/>
      <c r="AAI60" s="302"/>
      <c r="AAJ60" s="302"/>
      <c r="AAK60" s="302"/>
      <c r="AAL60" s="302"/>
      <c r="AAM60" s="302"/>
      <c r="AAN60" s="302"/>
      <c r="AAO60" s="302"/>
      <c r="AAP60" s="302"/>
    </row>
    <row r="61" spans="1:719" s="300" customFormat="1" ht="15.75">
      <c r="A61" s="299"/>
      <c r="D61" s="301"/>
      <c r="E61" s="301"/>
      <c r="F61" s="301"/>
      <c r="G61" s="24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2"/>
      <c r="CN61" s="302"/>
      <c r="CO61" s="302"/>
      <c r="CP61" s="302"/>
      <c r="CQ61" s="302"/>
      <c r="CR61" s="302"/>
      <c r="CS61" s="302"/>
      <c r="CT61" s="302"/>
      <c r="CU61" s="302"/>
      <c r="CV61" s="302"/>
      <c r="CW61" s="302"/>
      <c r="CX61" s="302"/>
      <c r="CY61" s="302"/>
      <c r="CZ61" s="302"/>
      <c r="DA61" s="302"/>
      <c r="DB61" s="302"/>
      <c r="DC61" s="302"/>
      <c r="DD61" s="302"/>
      <c r="DE61" s="302"/>
      <c r="DF61" s="302"/>
      <c r="DG61" s="302"/>
      <c r="DH61" s="302"/>
      <c r="DI61" s="302"/>
      <c r="DJ61" s="302"/>
      <c r="DK61" s="302"/>
      <c r="DL61" s="302"/>
      <c r="DM61" s="302"/>
      <c r="DN61" s="302"/>
      <c r="DO61" s="302"/>
      <c r="DP61" s="302"/>
      <c r="DQ61" s="302"/>
      <c r="DR61" s="302"/>
      <c r="DS61" s="302"/>
      <c r="DT61" s="302"/>
      <c r="DU61" s="302"/>
      <c r="DV61" s="302"/>
      <c r="DW61" s="302"/>
      <c r="DX61" s="302"/>
      <c r="DY61" s="302"/>
      <c r="DZ61" s="302"/>
      <c r="EA61" s="302"/>
      <c r="EB61" s="302"/>
      <c r="EC61" s="302"/>
      <c r="ED61" s="302"/>
      <c r="EE61" s="302"/>
      <c r="EF61" s="302"/>
      <c r="EG61" s="302"/>
      <c r="EH61" s="302"/>
      <c r="EI61" s="302"/>
      <c r="EJ61" s="302"/>
      <c r="EK61" s="302"/>
      <c r="EL61" s="302"/>
      <c r="EM61" s="302"/>
      <c r="EN61" s="302"/>
      <c r="EO61" s="302"/>
      <c r="EP61" s="302"/>
      <c r="EQ61" s="302"/>
      <c r="ER61" s="302"/>
      <c r="ES61" s="302"/>
      <c r="ET61" s="302"/>
      <c r="EU61" s="302"/>
      <c r="EV61" s="302"/>
      <c r="EW61" s="302"/>
      <c r="EX61" s="302"/>
      <c r="EY61" s="302"/>
      <c r="EZ61" s="302"/>
      <c r="FA61" s="302"/>
      <c r="FB61" s="302"/>
      <c r="FC61" s="302"/>
      <c r="FD61" s="302"/>
      <c r="FE61" s="302"/>
      <c r="FF61" s="302"/>
      <c r="FG61" s="302"/>
      <c r="FH61" s="302"/>
      <c r="FI61" s="302"/>
      <c r="FJ61" s="302"/>
      <c r="FK61" s="302"/>
      <c r="FL61" s="302"/>
      <c r="FM61" s="302"/>
      <c r="FN61" s="302"/>
      <c r="FO61" s="302"/>
      <c r="FP61" s="302"/>
      <c r="FQ61" s="302"/>
      <c r="FR61" s="302"/>
      <c r="FS61" s="302"/>
      <c r="FT61" s="302"/>
      <c r="FU61" s="302"/>
      <c r="FV61" s="302"/>
      <c r="FW61" s="302"/>
      <c r="FX61" s="302"/>
      <c r="FY61" s="302"/>
      <c r="FZ61" s="302"/>
      <c r="GA61" s="302"/>
      <c r="GB61" s="302"/>
      <c r="GC61" s="302"/>
      <c r="GD61" s="302"/>
      <c r="GE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  <c r="LJ61" s="302"/>
      <c r="LK61" s="302"/>
      <c r="LL61" s="302"/>
      <c r="LM61" s="302"/>
      <c r="LN61" s="302"/>
      <c r="LO61" s="302"/>
      <c r="LP61" s="302"/>
      <c r="LQ61" s="302"/>
      <c r="LR61" s="302"/>
      <c r="LS61" s="302"/>
      <c r="LT61" s="302"/>
      <c r="LU61" s="302"/>
      <c r="LV61" s="302"/>
      <c r="LW61" s="302"/>
      <c r="LX61" s="302"/>
      <c r="LY61" s="302"/>
      <c r="LZ61" s="302"/>
      <c r="MA61" s="302"/>
      <c r="MB61" s="302"/>
      <c r="MC61" s="302"/>
      <c r="MD61" s="302"/>
      <c r="ME61" s="302"/>
      <c r="MF61" s="302"/>
      <c r="MG61" s="302"/>
      <c r="MH61" s="302"/>
      <c r="MI61" s="302"/>
      <c r="MJ61" s="302"/>
      <c r="MK61" s="302"/>
      <c r="ML61" s="302"/>
      <c r="MM61" s="302"/>
      <c r="MN61" s="302"/>
      <c r="MO61" s="302"/>
      <c r="MP61" s="302"/>
      <c r="MQ61" s="302"/>
      <c r="MR61" s="302"/>
      <c r="MS61" s="302"/>
      <c r="MT61" s="302"/>
      <c r="MU61" s="302"/>
      <c r="MV61" s="302"/>
      <c r="MW61" s="302"/>
      <c r="MX61" s="302"/>
      <c r="MY61" s="302"/>
      <c r="MZ61" s="302"/>
      <c r="NA61" s="302"/>
      <c r="NB61" s="302"/>
      <c r="NC61" s="302"/>
      <c r="ND61" s="302"/>
      <c r="NE61" s="302"/>
      <c r="NF61" s="302"/>
      <c r="NG61" s="302"/>
      <c r="NH61" s="302"/>
      <c r="NI61" s="302"/>
      <c r="NJ61" s="302"/>
      <c r="NK61" s="302"/>
      <c r="NL61" s="302"/>
      <c r="NM61" s="302"/>
      <c r="NN61" s="302"/>
      <c r="NO61" s="302"/>
      <c r="NP61" s="302"/>
      <c r="NQ61" s="302"/>
      <c r="NR61" s="302"/>
      <c r="NS61" s="302"/>
      <c r="NT61" s="302"/>
      <c r="NU61" s="302"/>
      <c r="NV61" s="302"/>
      <c r="NW61" s="302"/>
      <c r="NX61" s="302"/>
      <c r="NY61" s="302"/>
      <c r="NZ61" s="302"/>
      <c r="OA61" s="302"/>
      <c r="OB61" s="302"/>
      <c r="OC61" s="302"/>
      <c r="OD61" s="302"/>
      <c r="OE61" s="302"/>
      <c r="OF61" s="302"/>
      <c r="OG61" s="302"/>
      <c r="OH61" s="302"/>
      <c r="OI61" s="302"/>
      <c r="OJ61" s="302"/>
      <c r="OK61" s="302"/>
      <c r="OL61" s="302"/>
      <c r="OM61" s="302"/>
      <c r="ON61" s="302"/>
      <c r="OO61" s="302"/>
      <c r="OP61" s="302"/>
      <c r="OQ61" s="302"/>
      <c r="OR61" s="302"/>
      <c r="OS61" s="302"/>
      <c r="OT61" s="302"/>
      <c r="OU61" s="302"/>
      <c r="OV61" s="302"/>
      <c r="OW61" s="302"/>
      <c r="OX61" s="302"/>
      <c r="OY61" s="302"/>
      <c r="OZ61" s="302"/>
      <c r="PA61" s="302"/>
      <c r="PB61" s="302"/>
      <c r="PC61" s="302"/>
      <c r="PD61" s="302"/>
      <c r="PE61" s="302"/>
      <c r="PF61" s="302"/>
      <c r="PG61" s="302"/>
      <c r="PH61" s="302"/>
      <c r="PI61" s="302"/>
      <c r="PJ61" s="302"/>
      <c r="PK61" s="302"/>
      <c r="PL61" s="302"/>
      <c r="PM61" s="302"/>
      <c r="PN61" s="302"/>
      <c r="PO61" s="302"/>
      <c r="PP61" s="302"/>
      <c r="PQ61" s="302"/>
      <c r="PR61" s="302"/>
      <c r="PS61" s="302"/>
      <c r="PT61" s="302"/>
      <c r="PU61" s="302"/>
      <c r="PV61" s="302"/>
      <c r="PW61" s="302"/>
      <c r="PX61" s="302"/>
      <c r="PY61" s="302"/>
      <c r="PZ61" s="302"/>
      <c r="QA61" s="302"/>
      <c r="QB61" s="302"/>
      <c r="QC61" s="302"/>
      <c r="QD61" s="302"/>
      <c r="QE61" s="302"/>
      <c r="QF61" s="302"/>
      <c r="QG61" s="302"/>
      <c r="QH61" s="302"/>
      <c r="QI61" s="302"/>
      <c r="QJ61" s="302"/>
      <c r="QK61" s="302"/>
      <c r="QL61" s="302"/>
      <c r="QM61" s="302"/>
      <c r="QN61" s="302"/>
      <c r="QO61" s="302"/>
      <c r="QP61" s="302"/>
      <c r="QQ61" s="302"/>
      <c r="QR61" s="302"/>
      <c r="QS61" s="302"/>
      <c r="QT61" s="302"/>
      <c r="QU61" s="302"/>
      <c r="QV61" s="302"/>
      <c r="QW61" s="302"/>
      <c r="QX61" s="302"/>
      <c r="QY61" s="302"/>
      <c r="QZ61" s="302"/>
      <c r="RA61" s="302"/>
      <c r="RB61" s="302"/>
      <c r="RC61" s="302"/>
      <c r="RD61" s="302"/>
      <c r="RE61" s="302"/>
      <c r="RF61" s="302"/>
      <c r="RG61" s="302"/>
      <c r="RH61" s="302"/>
      <c r="RI61" s="302"/>
      <c r="RJ61" s="302"/>
      <c r="RK61" s="302"/>
      <c r="RL61" s="302"/>
      <c r="RM61" s="302"/>
      <c r="RN61" s="302"/>
      <c r="RO61" s="302"/>
      <c r="RP61" s="302"/>
      <c r="RQ61" s="302"/>
      <c r="RR61" s="302"/>
      <c r="RS61" s="302"/>
      <c r="RT61" s="302"/>
      <c r="RU61" s="302"/>
      <c r="RV61" s="302"/>
      <c r="RW61" s="302"/>
      <c r="RX61" s="302"/>
      <c r="RY61" s="302"/>
      <c r="RZ61" s="302"/>
      <c r="SA61" s="302"/>
      <c r="SB61" s="302"/>
      <c r="SC61" s="302"/>
      <c r="SD61" s="302"/>
      <c r="SE61" s="302"/>
      <c r="SF61" s="302"/>
      <c r="SG61" s="302"/>
      <c r="SH61" s="302"/>
      <c r="SI61" s="302"/>
      <c r="SJ61" s="302"/>
      <c r="SK61" s="302"/>
      <c r="SL61" s="302"/>
      <c r="SM61" s="302"/>
      <c r="SN61" s="302"/>
      <c r="SO61" s="302"/>
      <c r="SP61" s="302"/>
      <c r="SQ61" s="302"/>
      <c r="SR61" s="302"/>
      <c r="SS61" s="302"/>
      <c r="ST61" s="302"/>
      <c r="SU61" s="302"/>
      <c r="SV61" s="302"/>
      <c r="SW61" s="302"/>
      <c r="SX61" s="302"/>
      <c r="SY61" s="302"/>
      <c r="SZ61" s="302"/>
      <c r="TA61" s="302"/>
      <c r="TB61" s="302"/>
      <c r="TC61" s="302"/>
      <c r="TD61" s="302"/>
      <c r="TE61" s="302"/>
      <c r="TF61" s="302"/>
      <c r="TG61" s="302"/>
      <c r="TH61" s="302"/>
      <c r="TI61" s="302"/>
      <c r="TJ61" s="302"/>
      <c r="TK61" s="302"/>
      <c r="TL61" s="302"/>
      <c r="TM61" s="302"/>
      <c r="TN61" s="302"/>
      <c r="TO61" s="302"/>
      <c r="TP61" s="302"/>
      <c r="TQ61" s="302"/>
      <c r="TR61" s="302"/>
      <c r="TS61" s="302"/>
      <c r="TT61" s="302"/>
      <c r="TU61" s="302"/>
      <c r="TV61" s="302"/>
      <c r="TW61" s="302"/>
      <c r="TX61" s="302"/>
      <c r="TY61" s="302"/>
      <c r="TZ61" s="302"/>
      <c r="UA61" s="302"/>
      <c r="UB61" s="302"/>
      <c r="UC61" s="302"/>
      <c r="UD61" s="302"/>
      <c r="UE61" s="302"/>
      <c r="UF61" s="302"/>
      <c r="UG61" s="302"/>
      <c r="UH61" s="302"/>
      <c r="UI61" s="302"/>
      <c r="UJ61" s="302"/>
      <c r="UK61" s="302"/>
      <c r="UL61" s="302"/>
      <c r="UM61" s="302"/>
      <c r="UN61" s="302"/>
      <c r="UO61" s="302"/>
      <c r="UP61" s="302"/>
      <c r="UQ61" s="302"/>
      <c r="UR61" s="302"/>
      <c r="US61" s="302"/>
      <c r="UT61" s="302"/>
      <c r="UU61" s="302"/>
      <c r="UV61" s="302"/>
      <c r="UW61" s="302"/>
      <c r="UX61" s="302"/>
      <c r="UY61" s="302"/>
      <c r="UZ61" s="302"/>
      <c r="VA61" s="302"/>
      <c r="VB61" s="302"/>
      <c r="VC61" s="302"/>
      <c r="VD61" s="302"/>
      <c r="VE61" s="302"/>
      <c r="VF61" s="302"/>
      <c r="VG61" s="302"/>
      <c r="VH61" s="302"/>
      <c r="VI61" s="302"/>
      <c r="VJ61" s="302"/>
      <c r="VK61" s="302"/>
      <c r="VL61" s="302"/>
      <c r="VM61" s="302"/>
      <c r="VN61" s="302"/>
      <c r="VO61" s="302"/>
      <c r="VP61" s="302"/>
      <c r="VQ61" s="302"/>
      <c r="VR61" s="302"/>
      <c r="VS61" s="302"/>
      <c r="VT61" s="302"/>
      <c r="VU61" s="302"/>
      <c r="VV61" s="302"/>
      <c r="VW61" s="302"/>
      <c r="VX61" s="302"/>
      <c r="VY61" s="302"/>
      <c r="VZ61" s="302"/>
      <c r="WA61" s="302"/>
      <c r="WB61" s="302"/>
      <c r="WC61" s="302"/>
      <c r="WD61" s="302"/>
      <c r="WE61" s="302"/>
      <c r="WF61" s="302"/>
      <c r="WG61" s="302"/>
      <c r="WH61" s="302"/>
      <c r="WI61" s="302"/>
      <c r="WJ61" s="302"/>
      <c r="WK61" s="302"/>
      <c r="WL61" s="302"/>
      <c r="WM61" s="302"/>
      <c r="WN61" s="302"/>
      <c r="WO61" s="302"/>
      <c r="WP61" s="302"/>
      <c r="WQ61" s="302"/>
      <c r="WR61" s="302"/>
      <c r="WS61" s="302"/>
      <c r="WT61" s="302"/>
      <c r="WU61" s="302"/>
      <c r="WV61" s="302"/>
      <c r="WW61" s="302"/>
      <c r="WX61" s="302"/>
      <c r="WY61" s="302"/>
      <c r="WZ61" s="302"/>
      <c r="XA61" s="302"/>
      <c r="XB61" s="302"/>
      <c r="XC61" s="302"/>
      <c r="XD61" s="302"/>
      <c r="XE61" s="302"/>
      <c r="XF61" s="302"/>
      <c r="XG61" s="302"/>
      <c r="XH61" s="302"/>
      <c r="XI61" s="302"/>
      <c r="XJ61" s="302"/>
      <c r="XK61" s="302"/>
      <c r="XL61" s="302"/>
      <c r="XM61" s="302"/>
      <c r="XN61" s="302"/>
      <c r="XO61" s="302"/>
      <c r="XP61" s="302"/>
      <c r="XQ61" s="302"/>
      <c r="XR61" s="302"/>
      <c r="XS61" s="302"/>
      <c r="XT61" s="302"/>
      <c r="XU61" s="302"/>
      <c r="XV61" s="302"/>
      <c r="XW61" s="302"/>
      <c r="XX61" s="302"/>
      <c r="XY61" s="302"/>
      <c r="XZ61" s="302"/>
      <c r="YA61" s="302"/>
      <c r="YB61" s="302"/>
      <c r="YC61" s="302"/>
      <c r="YD61" s="302"/>
      <c r="YE61" s="302"/>
      <c r="YF61" s="302"/>
      <c r="YG61" s="302"/>
      <c r="YH61" s="302"/>
      <c r="YI61" s="302"/>
      <c r="YJ61" s="302"/>
      <c r="YK61" s="302"/>
      <c r="YL61" s="302"/>
      <c r="YM61" s="302"/>
      <c r="YN61" s="302"/>
      <c r="YO61" s="302"/>
      <c r="YP61" s="302"/>
      <c r="YQ61" s="302"/>
      <c r="YR61" s="302"/>
      <c r="YS61" s="302"/>
      <c r="YT61" s="302"/>
      <c r="YU61" s="302"/>
      <c r="YV61" s="302"/>
      <c r="YW61" s="302"/>
      <c r="YX61" s="302"/>
      <c r="YY61" s="302"/>
      <c r="YZ61" s="302"/>
      <c r="ZA61" s="302"/>
      <c r="ZB61" s="302"/>
      <c r="ZC61" s="302"/>
      <c r="ZD61" s="302"/>
      <c r="ZE61" s="302"/>
      <c r="ZF61" s="302"/>
      <c r="ZG61" s="302"/>
      <c r="ZH61" s="302"/>
      <c r="ZI61" s="302"/>
      <c r="ZJ61" s="302"/>
      <c r="ZK61" s="302"/>
      <c r="ZL61" s="302"/>
      <c r="ZM61" s="302"/>
      <c r="ZN61" s="302"/>
      <c r="ZO61" s="302"/>
      <c r="ZP61" s="302"/>
      <c r="ZQ61" s="302"/>
      <c r="ZR61" s="302"/>
      <c r="ZS61" s="302"/>
      <c r="ZT61" s="302"/>
      <c r="ZU61" s="302"/>
      <c r="ZV61" s="302"/>
      <c r="ZW61" s="302"/>
      <c r="ZX61" s="302"/>
      <c r="ZY61" s="302"/>
      <c r="ZZ61" s="302"/>
      <c r="AAA61" s="302"/>
      <c r="AAB61" s="302"/>
      <c r="AAC61" s="302"/>
      <c r="AAD61" s="302"/>
      <c r="AAE61" s="302"/>
      <c r="AAF61" s="302"/>
      <c r="AAG61" s="302"/>
      <c r="AAH61" s="302"/>
      <c r="AAI61" s="302"/>
      <c r="AAJ61" s="302"/>
      <c r="AAK61" s="302"/>
      <c r="AAL61" s="302"/>
      <c r="AAM61" s="302"/>
      <c r="AAN61" s="302"/>
      <c r="AAO61" s="302"/>
      <c r="AAP61" s="302"/>
    </row>
    <row r="62" spans="1:719" s="300" customFormat="1" ht="15.75">
      <c r="A62" s="299"/>
      <c r="D62" s="301"/>
      <c r="E62" s="301"/>
      <c r="F62" s="301"/>
      <c r="G62" s="24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2"/>
      <c r="CI62" s="302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2"/>
      <c r="CZ62" s="302"/>
      <c r="DA62" s="302"/>
      <c r="DB62" s="302"/>
      <c r="DC62" s="302"/>
      <c r="DD62" s="302"/>
      <c r="DE62" s="302"/>
      <c r="DF62" s="302"/>
      <c r="DG62" s="302"/>
      <c r="DH62" s="302"/>
      <c r="DI62" s="302"/>
      <c r="DJ62" s="302"/>
      <c r="DK62" s="302"/>
      <c r="DL62" s="302"/>
      <c r="DM62" s="302"/>
      <c r="DN62" s="302"/>
      <c r="DO62" s="302"/>
      <c r="DP62" s="302"/>
      <c r="DQ62" s="302"/>
      <c r="DR62" s="302"/>
      <c r="DS62" s="302"/>
      <c r="DT62" s="302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2"/>
      <c r="EF62" s="302"/>
      <c r="EG62" s="302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02"/>
      <c r="EU62" s="302"/>
      <c r="EV62" s="302"/>
      <c r="EW62" s="302"/>
      <c r="EX62" s="302"/>
      <c r="EY62" s="302"/>
      <c r="EZ62" s="302"/>
      <c r="FA62" s="302"/>
      <c r="FB62" s="302"/>
      <c r="FC62" s="302"/>
      <c r="FD62" s="302"/>
      <c r="FE62" s="302"/>
      <c r="FF62" s="302"/>
      <c r="FG62" s="302"/>
      <c r="FH62" s="302"/>
      <c r="FI62" s="302"/>
      <c r="FJ62" s="302"/>
      <c r="FK62" s="302"/>
      <c r="FL62" s="30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E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  <c r="LJ62" s="302"/>
      <c r="LK62" s="302"/>
      <c r="LL62" s="302"/>
      <c r="LM62" s="302"/>
      <c r="LN62" s="302"/>
      <c r="LO62" s="302"/>
      <c r="LP62" s="302"/>
      <c r="LQ62" s="302"/>
      <c r="LR62" s="302"/>
      <c r="LS62" s="302"/>
      <c r="LT62" s="302"/>
      <c r="LU62" s="302"/>
      <c r="LV62" s="302"/>
      <c r="LW62" s="302"/>
      <c r="LX62" s="302"/>
      <c r="LY62" s="302"/>
      <c r="LZ62" s="302"/>
      <c r="MA62" s="302"/>
      <c r="MB62" s="302"/>
      <c r="MC62" s="302"/>
      <c r="MD62" s="302"/>
      <c r="ME62" s="302"/>
      <c r="MF62" s="302"/>
      <c r="MG62" s="302"/>
      <c r="MH62" s="302"/>
      <c r="MI62" s="302"/>
      <c r="MJ62" s="302"/>
      <c r="MK62" s="302"/>
      <c r="ML62" s="302"/>
      <c r="MM62" s="302"/>
      <c r="MN62" s="302"/>
      <c r="MO62" s="302"/>
      <c r="MP62" s="302"/>
      <c r="MQ62" s="302"/>
      <c r="MR62" s="302"/>
      <c r="MS62" s="302"/>
      <c r="MT62" s="302"/>
      <c r="MU62" s="302"/>
      <c r="MV62" s="302"/>
      <c r="MW62" s="302"/>
      <c r="MX62" s="302"/>
      <c r="MY62" s="302"/>
      <c r="MZ62" s="302"/>
      <c r="NA62" s="302"/>
      <c r="NB62" s="302"/>
      <c r="NC62" s="302"/>
      <c r="ND62" s="302"/>
      <c r="NE62" s="302"/>
      <c r="NF62" s="302"/>
      <c r="NG62" s="302"/>
      <c r="NH62" s="302"/>
      <c r="NI62" s="302"/>
      <c r="NJ62" s="302"/>
      <c r="NK62" s="302"/>
      <c r="NL62" s="302"/>
      <c r="NM62" s="302"/>
      <c r="NN62" s="302"/>
      <c r="NO62" s="302"/>
      <c r="NP62" s="302"/>
      <c r="NQ62" s="302"/>
      <c r="NR62" s="302"/>
      <c r="NS62" s="302"/>
      <c r="NT62" s="302"/>
      <c r="NU62" s="302"/>
      <c r="NV62" s="302"/>
      <c r="NW62" s="302"/>
      <c r="NX62" s="302"/>
      <c r="NY62" s="302"/>
      <c r="NZ62" s="302"/>
      <c r="OA62" s="302"/>
      <c r="OB62" s="302"/>
      <c r="OC62" s="302"/>
      <c r="OD62" s="302"/>
      <c r="OE62" s="302"/>
      <c r="OF62" s="302"/>
      <c r="OG62" s="302"/>
      <c r="OH62" s="302"/>
      <c r="OI62" s="302"/>
      <c r="OJ62" s="302"/>
      <c r="OK62" s="302"/>
      <c r="OL62" s="302"/>
      <c r="OM62" s="302"/>
      <c r="ON62" s="302"/>
      <c r="OO62" s="302"/>
      <c r="OP62" s="302"/>
      <c r="OQ62" s="302"/>
      <c r="OR62" s="302"/>
      <c r="OS62" s="302"/>
      <c r="OT62" s="302"/>
      <c r="OU62" s="302"/>
      <c r="OV62" s="302"/>
      <c r="OW62" s="302"/>
      <c r="OX62" s="302"/>
      <c r="OY62" s="302"/>
      <c r="OZ62" s="302"/>
      <c r="PA62" s="302"/>
      <c r="PB62" s="302"/>
      <c r="PC62" s="302"/>
      <c r="PD62" s="302"/>
      <c r="PE62" s="302"/>
      <c r="PF62" s="302"/>
      <c r="PG62" s="302"/>
      <c r="PH62" s="302"/>
      <c r="PI62" s="302"/>
      <c r="PJ62" s="302"/>
      <c r="PK62" s="302"/>
      <c r="PL62" s="302"/>
      <c r="PM62" s="302"/>
      <c r="PN62" s="302"/>
      <c r="PO62" s="302"/>
      <c r="PP62" s="302"/>
      <c r="PQ62" s="302"/>
      <c r="PR62" s="302"/>
      <c r="PS62" s="302"/>
      <c r="PT62" s="302"/>
      <c r="PU62" s="302"/>
      <c r="PV62" s="302"/>
      <c r="PW62" s="302"/>
      <c r="PX62" s="302"/>
      <c r="PY62" s="302"/>
      <c r="PZ62" s="302"/>
      <c r="QA62" s="302"/>
      <c r="QB62" s="302"/>
      <c r="QC62" s="302"/>
      <c r="QD62" s="302"/>
      <c r="QE62" s="302"/>
      <c r="QF62" s="302"/>
      <c r="QG62" s="302"/>
      <c r="QH62" s="302"/>
      <c r="QI62" s="302"/>
      <c r="QJ62" s="302"/>
      <c r="QK62" s="302"/>
      <c r="QL62" s="302"/>
      <c r="QM62" s="302"/>
      <c r="QN62" s="302"/>
      <c r="QO62" s="302"/>
      <c r="QP62" s="302"/>
      <c r="QQ62" s="302"/>
      <c r="QR62" s="302"/>
      <c r="QS62" s="302"/>
      <c r="QT62" s="302"/>
      <c r="QU62" s="302"/>
      <c r="QV62" s="302"/>
      <c r="QW62" s="302"/>
      <c r="QX62" s="302"/>
      <c r="QY62" s="302"/>
      <c r="QZ62" s="302"/>
      <c r="RA62" s="302"/>
      <c r="RB62" s="302"/>
      <c r="RC62" s="302"/>
      <c r="RD62" s="302"/>
      <c r="RE62" s="302"/>
      <c r="RF62" s="302"/>
      <c r="RG62" s="302"/>
      <c r="RH62" s="302"/>
      <c r="RI62" s="302"/>
      <c r="RJ62" s="302"/>
      <c r="RK62" s="302"/>
      <c r="RL62" s="302"/>
      <c r="RM62" s="302"/>
      <c r="RN62" s="302"/>
      <c r="RO62" s="302"/>
      <c r="RP62" s="302"/>
      <c r="RQ62" s="302"/>
      <c r="RR62" s="302"/>
      <c r="RS62" s="302"/>
      <c r="RT62" s="302"/>
      <c r="RU62" s="302"/>
      <c r="RV62" s="302"/>
      <c r="RW62" s="302"/>
      <c r="RX62" s="302"/>
      <c r="RY62" s="302"/>
      <c r="RZ62" s="302"/>
      <c r="SA62" s="302"/>
      <c r="SB62" s="302"/>
      <c r="SC62" s="302"/>
      <c r="SD62" s="302"/>
      <c r="SE62" s="302"/>
      <c r="SF62" s="302"/>
      <c r="SG62" s="302"/>
      <c r="SH62" s="302"/>
      <c r="SI62" s="302"/>
      <c r="SJ62" s="302"/>
      <c r="SK62" s="302"/>
      <c r="SL62" s="302"/>
      <c r="SM62" s="302"/>
      <c r="SN62" s="302"/>
      <c r="SO62" s="302"/>
      <c r="SP62" s="302"/>
      <c r="SQ62" s="302"/>
      <c r="SR62" s="302"/>
      <c r="SS62" s="302"/>
      <c r="ST62" s="302"/>
      <c r="SU62" s="302"/>
      <c r="SV62" s="302"/>
      <c r="SW62" s="302"/>
      <c r="SX62" s="302"/>
      <c r="SY62" s="302"/>
      <c r="SZ62" s="302"/>
      <c r="TA62" s="302"/>
      <c r="TB62" s="302"/>
      <c r="TC62" s="302"/>
      <c r="TD62" s="302"/>
      <c r="TE62" s="302"/>
      <c r="TF62" s="302"/>
      <c r="TG62" s="302"/>
      <c r="TH62" s="302"/>
      <c r="TI62" s="302"/>
      <c r="TJ62" s="302"/>
      <c r="TK62" s="302"/>
      <c r="TL62" s="302"/>
      <c r="TM62" s="302"/>
      <c r="TN62" s="302"/>
      <c r="TO62" s="302"/>
      <c r="TP62" s="302"/>
      <c r="TQ62" s="302"/>
      <c r="TR62" s="302"/>
      <c r="TS62" s="302"/>
      <c r="TT62" s="302"/>
      <c r="TU62" s="302"/>
      <c r="TV62" s="302"/>
      <c r="TW62" s="302"/>
      <c r="TX62" s="302"/>
      <c r="TY62" s="302"/>
      <c r="TZ62" s="302"/>
      <c r="UA62" s="302"/>
      <c r="UB62" s="302"/>
      <c r="UC62" s="302"/>
      <c r="UD62" s="302"/>
      <c r="UE62" s="302"/>
      <c r="UF62" s="302"/>
      <c r="UG62" s="302"/>
      <c r="UH62" s="302"/>
      <c r="UI62" s="302"/>
      <c r="UJ62" s="302"/>
      <c r="UK62" s="302"/>
      <c r="UL62" s="302"/>
      <c r="UM62" s="302"/>
      <c r="UN62" s="302"/>
      <c r="UO62" s="302"/>
      <c r="UP62" s="302"/>
      <c r="UQ62" s="302"/>
      <c r="UR62" s="302"/>
      <c r="US62" s="302"/>
      <c r="UT62" s="302"/>
      <c r="UU62" s="302"/>
      <c r="UV62" s="302"/>
      <c r="UW62" s="302"/>
      <c r="UX62" s="302"/>
      <c r="UY62" s="302"/>
      <c r="UZ62" s="302"/>
      <c r="VA62" s="302"/>
      <c r="VB62" s="302"/>
      <c r="VC62" s="302"/>
      <c r="VD62" s="302"/>
      <c r="VE62" s="302"/>
      <c r="VF62" s="302"/>
      <c r="VG62" s="302"/>
      <c r="VH62" s="302"/>
      <c r="VI62" s="302"/>
      <c r="VJ62" s="302"/>
      <c r="VK62" s="302"/>
      <c r="VL62" s="302"/>
      <c r="VM62" s="302"/>
      <c r="VN62" s="302"/>
      <c r="VO62" s="302"/>
      <c r="VP62" s="302"/>
      <c r="VQ62" s="302"/>
      <c r="VR62" s="302"/>
      <c r="VS62" s="302"/>
      <c r="VT62" s="302"/>
      <c r="VU62" s="302"/>
      <c r="VV62" s="302"/>
      <c r="VW62" s="302"/>
      <c r="VX62" s="302"/>
      <c r="VY62" s="302"/>
      <c r="VZ62" s="302"/>
      <c r="WA62" s="302"/>
      <c r="WB62" s="302"/>
      <c r="WC62" s="302"/>
      <c r="WD62" s="302"/>
      <c r="WE62" s="302"/>
      <c r="WF62" s="302"/>
      <c r="WG62" s="302"/>
      <c r="WH62" s="302"/>
      <c r="WI62" s="302"/>
      <c r="WJ62" s="302"/>
      <c r="WK62" s="302"/>
      <c r="WL62" s="302"/>
      <c r="WM62" s="302"/>
      <c r="WN62" s="302"/>
      <c r="WO62" s="302"/>
      <c r="WP62" s="302"/>
      <c r="WQ62" s="302"/>
      <c r="WR62" s="302"/>
      <c r="WS62" s="302"/>
      <c r="WT62" s="302"/>
      <c r="WU62" s="302"/>
      <c r="WV62" s="302"/>
      <c r="WW62" s="302"/>
      <c r="WX62" s="302"/>
      <c r="WY62" s="302"/>
      <c r="WZ62" s="302"/>
      <c r="XA62" s="302"/>
      <c r="XB62" s="302"/>
      <c r="XC62" s="302"/>
      <c r="XD62" s="302"/>
      <c r="XE62" s="302"/>
      <c r="XF62" s="302"/>
      <c r="XG62" s="302"/>
      <c r="XH62" s="302"/>
      <c r="XI62" s="302"/>
      <c r="XJ62" s="302"/>
      <c r="XK62" s="302"/>
      <c r="XL62" s="302"/>
      <c r="XM62" s="302"/>
      <c r="XN62" s="302"/>
      <c r="XO62" s="302"/>
      <c r="XP62" s="302"/>
      <c r="XQ62" s="302"/>
      <c r="XR62" s="302"/>
      <c r="XS62" s="302"/>
      <c r="XT62" s="302"/>
      <c r="XU62" s="302"/>
      <c r="XV62" s="302"/>
      <c r="XW62" s="302"/>
      <c r="XX62" s="302"/>
      <c r="XY62" s="302"/>
      <c r="XZ62" s="302"/>
      <c r="YA62" s="302"/>
      <c r="YB62" s="302"/>
      <c r="YC62" s="302"/>
      <c r="YD62" s="302"/>
      <c r="YE62" s="302"/>
      <c r="YF62" s="302"/>
      <c r="YG62" s="302"/>
      <c r="YH62" s="302"/>
      <c r="YI62" s="302"/>
      <c r="YJ62" s="302"/>
      <c r="YK62" s="302"/>
      <c r="YL62" s="302"/>
      <c r="YM62" s="302"/>
      <c r="YN62" s="302"/>
      <c r="YO62" s="302"/>
      <c r="YP62" s="302"/>
      <c r="YQ62" s="302"/>
      <c r="YR62" s="302"/>
      <c r="YS62" s="302"/>
      <c r="YT62" s="302"/>
      <c r="YU62" s="302"/>
      <c r="YV62" s="302"/>
      <c r="YW62" s="302"/>
      <c r="YX62" s="302"/>
      <c r="YY62" s="302"/>
      <c r="YZ62" s="302"/>
      <c r="ZA62" s="302"/>
      <c r="ZB62" s="302"/>
      <c r="ZC62" s="302"/>
      <c r="ZD62" s="302"/>
      <c r="ZE62" s="302"/>
      <c r="ZF62" s="302"/>
      <c r="ZG62" s="302"/>
      <c r="ZH62" s="302"/>
      <c r="ZI62" s="302"/>
      <c r="ZJ62" s="302"/>
      <c r="ZK62" s="302"/>
      <c r="ZL62" s="302"/>
      <c r="ZM62" s="302"/>
      <c r="ZN62" s="302"/>
      <c r="ZO62" s="302"/>
      <c r="ZP62" s="302"/>
      <c r="ZQ62" s="302"/>
      <c r="ZR62" s="302"/>
      <c r="ZS62" s="302"/>
      <c r="ZT62" s="302"/>
      <c r="ZU62" s="302"/>
      <c r="ZV62" s="302"/>
      <c r="ZW62" s="302"/>
      <c r="ZX62" s="302"/>
      <c r="ZY62" s="302"/>
      <c r="ZZ62" s="302"/>
      <c r="AAA62" s="302"/>
      <c r="AAB62" s="302"/>
      <c r="AAC62" s="302"/>
      <c r="AAD62" s="302"/>
      <c r="AAE62" s="302"/>
      <c r="AAF62" s="302"/>
      <c r="AAG62" s="302"/>
      <c r="AAH62" s="302"/>
      <c r="AAI62" s="302"/>
      <c r="AAJ62" s="302"/>
      <c r="AAK62" s="302"/>
      <c r="AAL62" s="302"/>
      <c r="AAM62" s="302"/>
      <c r="AAN62" s="302"/>
      <c r="AAO62" s="302"/>
      <c r="AAP62" s="302"/>
    </row>
    <row r="63" spans="1:719" s="300" customFormat="1" ht="15.75">
      <c r="A63" s="299"/>
      <c r="D63" s="301"/>
      <c r="E63" s="301"/>
      <c r="F63" s="301"/>
      <c r="G63" s="24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2"/>
      <c r="CI63" s="302"/>
      <c r="CJ63" s="302"/>
      <c r="CK63" s="302"/>
      <c r="CL63" s="302"/>
      <c r="CM63" s="302"/>
      <c r="CN63" s="302"/>
      <c r="CO63" s="302"/>
      <c r="CP63" s="302"/>
      <c r="CQ63" s="302"/>
      <c r="CR63" s="302"/>
      <c r="CS63" s="302"/>
      <c r="CT63" s="302"/>
      <c r="CU63" s="302"/>
      <c r="CV63" s="302"/>
      <c r="CW63" s="302"/>
      <c r="CX63" s="302"/>
      <c r="CY63" s="302"/>
      <c r="CZ63" s="302"/>
      <c r="DA63" s="302"/>
      <c r="DB63" s="302"/>
      <c r="DC63" s="302"/>
      <c r="DD63" s="302"/>
      <c r="DE63" s="302"/>
      <c r="DF63" s="302"/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  <c r="EV63" s="302"/>
      <c r="EW63" s="302"/>
      <c r="EX63" s="302"/>
      <c r="EY63" s="302"/>
      <c r="EZ63" s="302"/>
      <c r="FA63" s="302"/>
      <c r="FB63" s="302"/>
      <c r="FC63" s="302"/>
      <c r="FD63" s="302"/>
      <c r="FE63" s="302"/>
      <c r="FF63" s="302"/>
      <c r="FG63" s="302"/>
      <c r="FH63" s="302"/>
      <c r="FI63" s="302"/>
      <c r="FJ63" s="302"/>
      <c r="FK63" s="302"/>
      <c r="FL63" s="30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E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  <c r="LJ63" s="302"/>
      <c r="LK63" s="302"/>
      <c r="LL63" s="302"/>
      <c r="LM63" s="302"/>
      <c r="LN63" s="302"/>
      <c r="LO63" s="302"/>
      <c r="LP63" s="302"/>
      <c r="LQ63" s="302"/>
      <c r="LR63" s="302"/>
      <c r="LS63" s="302"/>
      <c r="LT63" s="302"/>
      <c r="LU63" s="302"/>
      <c r="LV63" s="302"/>
      <c r="LW63" s="302"/>
      <c r="LX63" s="302"/>
      <c r="LY63" s="302"/>
      <c r="LZ63" s="302"/>
      <c r="MA63" s="302"/>
      <c r="MB63" s="302"/>
      <c r="MC63" s="302"/>
      <c r="MD63" s="302"/>
      <c r="ME63" s="302"/>
      <c r="MF63" s="302"/>
      <c r="MG63" s="302"/>
      <c r="MH63" s="302"/>
      <c r="MI63" s="302"/>
      <c r="MJ63" s="302"/>
      <c r="MK63" s="302"/>
      <c r="ML63" s="302"/>
      <c r="MM63" s="302"/>
      <c r="MN63" s="302"/>
      <c r="MO63" s="302"/>
      <c r="MP63" s="302"/>
      <c r="MQ63" s="302"/>
      <c r="MR63" s="302"/>
      <c r="MS63" s="302"/>
      <c r="MT63" s="302"/>
      <c r="MU63" s="302"/>
      <c r="MV63" s="302"/>
      <c r="MW63" s="302"/>
      <c r="MX63" s="302"/>
      <c r="MY63" s="302"/>
      <c r="MZ63" s="302"/>
      <c r="NA63" s="302"/>
      <c r="NB63" s="302"/>
      <c r="NC63" s="302"/>
      <c r="ND63" s="302"/>
      <c r="NE63" s="302"/>
      <c r="NF63" s="302"/>
      <c r="NG63" s="302"/>
      <c r="NH63" s="302"/>
      <c r="NI63" s="302"/>
      <c r="NJ63" s="302"/>
      <c r="NK63" s="302"/>
      <c r="NL63" s="302"/>
      <c r="NM63" s="302"/>
      <c r="NN63" s="302"/>
      <c r="NO63" s="302"/>
      <c r="NP63" s="302"/>
      <c r="NQ63" s="302"/>
      <c r="NR63" s="302"/>
      <c r="NS63" s="302"/>
      <c r="NT63" s="302"/>
      <c r="NU63" s="302"/>
      <c r="NV63" s="302"/>
      <c r="NW63" s="302"/>
      <c r="NX63" s="302"/>
      <c r="NY63" s="302"/>
      <c r="NZ63" s="302"/>
      <c r="OA63" s="302"/>
      <c r="OB63" s="302"/>
      <c r="OC63" s="302"/>
      <c r="OD63" s="302"/>
      <c r="OE63" s="302"/>
      <c r="OF63" s="302"/>
      <c r="OG63" s="302"/>
      <c r="OH63" s="302"/>
      <c r="OI63" s="302"/>
      <c r="OJ63" s="302"/>
      <c r="OK63" s="302"/>
      <c r="OL63" s="302"/>
      <c r="OM63" s="302"/>
      <c r="ON63" s="302"/>
      <c r="OO63" s="302"/>
      <c r="OP63" s="302"/>
      <c r="OQ63" s="302"/>
      <c r="OR63" s="302"/>
      <c r="OS63" s="302"/>
      <c r="OT63" s="302"/>
      <c r="OU63" s="302"/>
      <c r="OV63" s="302"/>
      <c r="OW63" s="302"/>
      <c r="OX63" s="302"/>
      <c r="OY63" s="302"/>
      <c r="OZ63" s="302"/>
      <c r="PA63" s="302"/>
      <c r="PB63" s="302"/>
      <c r="PC63" s="302"/>
      <c r="PD63" s="302"/>
      <c r="PE63" s="302"/>
      <c r="PF63" s="302"/>
      <c r="PG63" s="302"/>
      <c r="PH63" s="302"/>
      <c r="PI63" s="302"/>
      <c r="PJ63" s="302"/>
      <c r="PK63" s="302"/>
      <c r="PL63" s="302"/>
      <c r="PM63" s="302"/>
      <c r="PN63" s="302"/>
      <c r="PO63" s="302"/>
      <c r="PP63" s="302"/>
      <c r="PQ63" s="302"/>
      <c r="PR63" s="302"/>
      <c r="PS63" s="302"/>
      <c r="PT63" s="302"/>
      <c r="PU63" s="302"/>
      <c r="PV63" s="302"/>
      <c r="PW63" s="302"/>
      <c r="PX63" s="302"/>
      <c r="PY63" s="302"/>
      <c r="PZ63" s="302"/>
      <c r="QA63" s="302"/>
      <c r="QB63" s="302"/>
      <c r="QC63" s="302"/>
      <c r="QD63" s="302"/>
      <c r="QE63" s="302"/>
      <c r="QF63" s="302"/>
      <c r="QG63" s="302"/>
      <c r="QH63" s="302"/>
      <c r="QI63" s="302"/>
      <c r="QJ63" s="302"/>
      <c r="QK63" s="302"/>
      <c r="QL63" s="302"/>
      <c r="QM63" s="302"/>
      <c r="QN63" s="302"/>
      <c r="QO63" s="302"/>
      <c r="QP63" s="302"/>
      <c r="QQ63" s="302"/>
      <c r="QR63" s="302"/>
      <c r="QS63" s="302"/>
      <c r="QT63" s="302"/>
      <c r="QU63" s="302"/>
      <c r="QV63" s="302"/>
      <c r="QW63" s="302"/>
      <c r="QX63" s="302"/>
      <c r="QY63" s="302"/>
      <c r="QZ63" s="302"/>
      <c r="RA63" s="302"/>
      <c r="RB63" s="302"/>
      <c r="RC63" s="302"/>
      <c r="RD63" s="302"/>
      <c r="RE63" s="302"/>
      <c r="RF63" s="302"/>
      <c r="RG63" s="302"/>
      <c r="RH63" s="302"/>
      <c r="RI63" s="302"/>
      <c r="RJ63" s="302"/>
      <c r="RK63" s="302"/>
      <c r="RL63" s="302"/>
      <c r="RM63" s="302"/>
      <c r="RN63" s="302"/>
      <c r="RO63" s="302"/>
      <c r="RP63" s="302"/>
      <c r="RQ63" s="302"/>
      <c r="RR63" s="302"/>
      <c r="RS63" s="302"/>
      <c r="RT63" s="302"/>
      <c r="RU63" s="302"/>
      <c r="RV63" s="302"/>
      <c r="RW63" s="302"/>
      <c r="RX63" s="302"/>
      <c r="RY63" s="302"/>
      <c r="RZ63" s="302"/>
      <c r="SA63" s="302"/>
      <c r="SB63" s="302"/>
      <c r="SC63" s="302"/>
      <c r="SD63" s="302"/>
      <c r="SE63" s="302"/>
      <c r="SF63" s="302"/>
      <c r="SG63" s="302"/>
      <c r="SH63" s="302"/>
      <c r="SI63" s="302"/>
      <c r="SJ63" s="302"/>
      <c r="SK63" s="302"/>
      <c r="SL63" s="302"/>
      <c r="SM63" s="302"/>
      <c r="SN63" s="302"/>
      <c r="SO63" s="302"/>
      <c r="SP63" s="302"/>
      <c r="SQ63" s="302"/>
      <c r="SR63" s="302"/>
      <c r="SS63" s="302"/>
      <c r="ST63" s="302"/>
      <c r="SU63" s="302"/>
      <c r="SV63" s="302"/>
      <c r="SW63" s="302"/>
      <c r="SX63" s="302"/>
      <c r="SY63" s="302"/>
      <c r="SZ63" s="302"/>
      <c r="TA63" s="302"/>
      <c r="TB63" s="302"/>
      <c r="TC63" s="302"/>
      <c r="TD63" s="302"/>
      <c r="TE63" s="302"/>
      <c r="TF63" s="302"/>
      <c r="TG63" s="302"/>
      <c r="TH63" s="302"/>
      <c r="TI63" s="302"/>
      <c r="TJ63" s="302"/>
      <c r="TK63" s="302"/>
      <c r="TL63" s="302"/>
      <c r="TM63" s="302"/>
      <c r="TN63" s="302"/>
      <c r="TO63" s="302"/>
      <c r="TP63" s="302"/>
      <c r="TQ63" s="302"/>
      <c r="TR63" s="302"/>
      <c r="TS63" s="302"/>
      <c r="TT63" s="302"/>
      <c r="TU63" s="302"/>
      <c r="TV63" s="302"/>
      <c r="TW63" s="302"/>
      <c r="TX63" s="302"/>
      <c r="TY63" s="302"/>
      <c r="TZ63" s="302"/>
      <c r="UA63" s="302"/>
      <c r="UB63" s="302"/>
      <c r="UC63" s="302"/>
      <c r="UD63" s="302"/>
      <c r="UE63" s="302"/>
      <c r="UF63" s="302"/>
      <c r="UG63" s="302"/>
      <c r="UH63" s="302"/>
      <c r="UI63" s="302"/>
      <c r="UJ63" s="302"/>
      <c r="UK63" s="302"/>
      <c r="UL63" s="302"/>
      <c r="UM63" s="302"/>
      <c r="UN63" s="302"/>
      <c r="UO63" s="302"/>
      <c r="UP63" s="302"/>
      <c r="UQ63" s="302"/>
      <c r="UR63" s="302"/>
      <c r="US63" s="302"/>
      <c r="UT63" s="302"/>
      <c r="UU63" s="302"/>
      <c r="UV63" s="302"/>
      <c r="UW63" s="302"/>
      <c r="UX63" s="302"/>
      <c r="UY63" s="302"/>
      <c r="UZ63" s="302"/>
      <c r="VA63" s="302"/>
      <c r="VB63" s="302"/>
      <c r="VC63" s="302"/>
      <c r="VD63" s="302"/>
      <c r="VE63" s="302"/>
      <c r="VF63" s="302"/>
      <c r="VG63" s="302"/>
      <c r="VH63" s="302"/>
      <c r="VI63" s="302"/>
      <c r="VJ63" s="302"/>
      <c r="VK63" s="302"/>
      <c r="VL63" s="302"/>
      <c r="VM63" s="302"/>
      <c r="VN63" s="302"/>
      <c r="VO63" s="302"/>
      <c r="VP63" s="302"/>
      <c r="VQ63" s="302"/>
      <c r="VR63" s="302"/>
      <c r="VS63" s="302"/>
      <c r="VT63" s="302"/>
      <c r="VU63" s="302"/>
      <c r="VV63" s="302"/>
      <c r="VW63" s="302"/>
      <c r="VX63" s="302"/>
      <c r="VY63" s="302"/>
      <c r="VZ63" s="302"/>
      <c r="WA63" s="302"/>
      <c r="WB63" s="302"/>
      <c r="WC63" s="302"/>
      <c r="WD63" s="302"/>
      <c r="WE63" s="302"/>
      <c r="WF63" s="302"/>
      <c r="WG63" s="302"/>
      <c r="WH63" s="302"/>
      <c r="WI63" s="302"/>
      <c r="WJ63" s="302"/>
      <c r="WK63" s="302"/>
      <c r="WL63" s="302"/>
      <c r="WM63" s="302"/>
      <c r="WN63" s="302"/>
      <c r="WO63" s="302"/>
      <c r="WP63" s="302"/>
      <c r="WQ63" s="302"/>
      <c r="WR63" s="302"/>
      <c r="WS63" s="302"/>
      <c r="WT63" s="302"/>
      <c r="WU63" s="302"/>
      <c r="WV63" s="302"/>
      <c r="WW63" s="302"/>
      <c r="WX63" s="302"/>
      <c r="WY63" s="302"/>
      <c r="WZ63" s="302"/>
      <c r="XA63" s="302"/>
      <c r="XB63" s="302"/>
      <c r="XC63" s="302"/>
      <c r="XD63" s="302"/>
      <c r="XE63" s="302"/>
      <c r="XF63" s="302"/>
      <c r="XG63" s="302"/>
      <c r="XH63" s="302"/>
      <c r="XI63" s="302"/>
      <c r="XJ63" s="302"/>
      <c r="XK63" s="302"/>
      <c r="XL63" s="302"/>
      <c r="XM63" s="302"/>
      <c r="XN63" s="302"/>
      <c r="XO63" s="302"/>
      <c r="XP63" s="302"/>
      <c r="XQ63" s="302"/>
      <c r="XR63" s="302"/>
      <c r="XS63" s="302"/>
      <c r="XT63" s="302"/>
      <c r="XU63" s="302"/>
      <c r="XV63" s="302"/>
      <c r="XW63" s="302"/>
      <c r="XX63" s="302"/>
      <c r="XY63" s="302"/>
      <c r="XZ63" s="302"/>
      <c r="YA63" s="302"/>
      <c r="YB63" s="302"/>
      <c r="YC63" s="302"/>
      <c r="YD63" s="302"/>
      <c r="YE63" s="302"/>
      <c r="YF63" s="302"/>
      <c r="YG63" s="302"/>
      <c r="YH63" s="302"/>
      <c r="YI63" s="302"/>
      <c r="YJ63" s="302"/>
      <c r="YK63" s="302"/>
      <c r="YL63" s="302"/>
      <c r="YM63" s="302"/>
      <c r="YN63" s="302"/>
      <c r="YO63" s="302"/>
      <c r="YP63" s="302"/>
      <c r="YQ63" s="302"/>
      <c r="YR63" s="302"/>
      <c r="YS63" s="302"/>
      <c r="YT63" s="302"/>
      <c r="YU63" s="302"/>
      <c r="YV63" s="302"/>
      <c r="YW63" s="302"/>
      <c r="YX63" s="302"/>
      <c r="YY63" s="302"/>
      <c r="YZ63" s="302"/>
      <c r="ZA63" s="302"/>
      <c r="ZB63" s="302"/>
      <c r="ZC63" s="302"/>
      <c r="ZD63" s="302"/>
      <c r="ZE63" s="302"/>
      <c r="ZF63" s="302"/>
      <c r="ZG63" s="302"/>
      <c r="ZH63" s="302"/>
      <c r="ZI63" s="302"/>
      <c r="ZJ63" s="302"/>
      <c r="ZK63" s="302"/>
      <c r="ZL63" s="302"/>
      <c r="ZM63" s="302"/>
      <c r="ZN63" s="302"/>
      <c r="ZO63" s="302"/>
      <c r="ZP63" s="302"/>
      <c r="ZQ63" s="302"/>
      <c r="ZR63" s="302"/>
      <c r="ZS63" s="302"/>
      <c r="ZT63" s="302"/>
      <c r="ZU63" s="302"/>
      <c r="ZV63" s="302"/>
      <c r="ZW63" s="302"/>
      <c r="ZX63" s="302"/>
      <c r="ZY63" s="302"/>
      <c r="ZZ63" s="302"/>
      <c r="AAA63" s="302"/>
      <c r="AAB63" s="302"/>
      <c r="AAC63" s="302"/>
      <c r="AAD63" s="302"/>
      <c r="AAE63" s="302"/>
      <c r="AAF63" s="302"/>
      <c r="AAG63" s="302"/>
      <c r="AAH63" s="302"/>
      <c r="AAI63" s="302"/>
      <c r="AAJ63" s="302"/>
      <c r="AAK63" s="302"/>
      <c r="AAL63" s="302"/>
      <c r="AAM63" s="302"/>
      <c r="AAN63" s="302"/>
      <c r="AAO63" s="302"/>
      <c r="AAP63" s="302"/>
    </row>
    <row r="64" spans="1:719" s="300" customFormat="1" ht="15.75">
      <c r="A64" s="299"/>
      <c r="D64" s="301"/>
      <c r="E64" s="301"/>
      <c r="F64" s="301"/>
      <c r="G64" s="24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302"/>
      <c r="CI64" s="302"/>
      <c r="CJ64" s="302"/>
      <c r="CK64" s="302"/>
      <c r="CL64" s="302"/>
      <c r="CM64" s="302"/>
      <c r="CN64" s="302"/>
      <c r="CO64" s="302"/>
      <c r="CP64" s="302"/>
      <c r="CQ64" s="302"/>
      <c r="CR64" s="302"/>
      <c r="CS64" s="302"/>
      <c r="CT64" s="302"/>
      <c r="CU64" s="302"/>
      <c r="CV64" s="302"/>
      <c r="CW64" s="302"/>
      <c r="CX64" s="302"/>
      <c r="CY64" s="302"/>
      <c r="CZ64" s="302"/>
      <c r="DA64" s="302"/>
      <c r="DB64" s="302"/>
      <c r="DC64" s="302"/>
      <c r="DD64" s="302"/>
      <c r="DE64" s="302"/>
      <c r="DF64" s="302"/>
      <c r="DG64" s="302"/>
      <c r="DH64" s="302"/>
      <c r="DI64" s="302"/>
      <c r="DJ64" s="302"/>
      <c r="DK64" s="302"/>
      <c r="DL64" s="302"/>
      <c r="DM64" s="302"/>
      <c r="DN64" s="302"/>
      <c r="DO64" s="302"/>
      <c r="DP64" s="302"/>
      <c r="DQ64" s="302"/>
      <c r="DR64" s="302"/>
      <c r="DS64" s="302"/>
      <c r="DT64" s="302"/>
      <c r="DU64" s="302"/>
      <c r="DV64" s="302"/>
      <c r="DW64" s="302"/>
      <c r="DX64" s="302"/>
      <c r="DY64" s="302"/>
      <c r="DZ64" s="302"/>
      <c r="EA64" s="302"/>
      <c r="EB64" s="302"/>
      <c r="EC64" s="302"/>
      <c r="ED64" s="302"/>
      <c r="EE64" s="302"/>
      <c r="EF64" s="302"/>
      <c r="EG64" s="302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02"/>
      <c r="EU64" s="302"/>
      <c r="EV64" s="302"/>
      <c r="EW64" s="302"/>
      <c r="EX64" s="302"/>
      <c r="EY64" s="302"/>
      <c r="EZ64" s="302"/>
      <c r="FA64" s="302"/>
      <c r="FB64" s="302"/>
      <c r="FC64" s="302"/>
      <c r="FD64" s="302"/>
      <c r="FE64" s="302"/>
      <c r="FF64" s="302"/>
      <c r="FG64" s="302"/>
      <c r="FH64" s="302"/>
      <c r="FI64" s="302"/>
      <c r="FJ64" s="302"/>
      <c r="FK64" s="302"/>
      <c r="FL64" s="30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E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  <c r="LJ64" s="302"/>
      <c r="LK64" s="302"/>
      <c r="LL64" s="302"/>
      <c r="LM64" s="302"/>
      <c r="LN64" s="302"/>
      <c r="LO64" s="302"/>
      <c r="LP64" s="302"/>
      <c r="LQ64" s="302"/>
      <c r="LR64" s="302"/>
      <c r="LS64" s="302"/>
      <c r="LT64" s="302"/>
      <c r="LU64" s="302"/>
      <c r="LV64" s="302"/>
      <c r="LW64" s="302"/>
      <c r="LX64" s="302"/>
      <c r="LY64" s="302"/>
      <c r="LZ64" s="302"/>
      <c r="MA64" s="302"/>
      <c r="MB64" s="302"/>
      <c r="MC64" s="302"/>
      <c r="MD64" s="302"/>
      <c r="ME64" s="302"/>
      <c r="MF64" s="302"/>
      <c r="MG64" s="302"/>
      <c r="MH64" s="302"/>
      <c r="MI64" s="302"/>
      <c r="MJ64" s="302"/>
      <c r="MK64" s="302"/>
      <c r="ML64" s="302"/>
      <c r="MM64" s="302"/>
      <c r="MN64" s="302"/>
      <c r="MO64" s="302"/>
      <c r="MP64" s="302"/>
      <c r="MQ64" s="302"/>
      <c r="MR64" s="302"/>
      <c r="MS64" s="302"/>
      <c r="MT64" s="302"/>
      <c r="MU64" s="302"/>
      <c r="MV64" s="302"/>
      <c r="MW64" s="302"/>
      <c r="MX64" s="302"/>
      <c r="MY64" s="302"/>
      <c r="MZ64" s="302"/>
      <c r="NA64" s="302"/>
      <c r="NB64" s="302"/>
      <c r="NC64" s="302"/>
      <c r="ND64" s="302"/>
      <c r="NE64" s="302"/>
      <c r="NF64" s="302"/>
      <c r="NG64" s="302"/>
      <c r="NH64" s="302"/>
      <c r="NI64" s="302"/>
      <c r="NJ64" s="302"/>
      <c r="NK64" s="302"/>
      <c r="NL64" s="302"/>
      <c r="NM64" s="302"/>
      <c r="NN64" s="302"/>
      <c r="NO64" s="302"/>
      <c r="NP64" s="302"/>
      <c r="NQ64" s="302"/>
      <c r="NR64" s="302"/>
      <c r="NS64" s="302"/>
      <c r="NT64" s="302"/>
      <c r="NU64" s="302"/>
      <c r="NV64" s="302"/>
      <c r="NW64" s="302"/>
      <c r="NX64" s="302"/>
      <c r="NY64" s="302"/>
      <c r="NZ64" s="302"/>
      <c r="OA64" s="302"/>
      <c r="OB64" s="302"/>
      <c r="OC64" s="302"/>
      <c r="OD64" s="302"/>
      <c r="OE64" s="302"/>
      <c r="OF64" s="302"/>
      <c r="OG64" s="302"/>
      <c r="OH64" s="302"/>
      <c r="OI64" s="302"/>
      <c r="OJ64" s="302"/>
      <c r="OK64" s="302"/>
      <c r="OL64" s="302"/>
      <c r="OM64" s="302"/>
      <c r="ON64" s="302"/>
      <c r="OO64" s="302"/>
      <c r="OP64" s="302"/>
      <c r="OQ64" s="302"/>
      <c r="OR64" s="302"/>
      <c r="OS64" s="302"/>
      <c r="OT64" s="302"/>
      <c r="OU64" s="302"/>
      <c r="OV64" s="302"/>
      <c r="OW64" s="302"/>
      <c r="OX64" s="302"/>
      <c r="OY64" s="302"/>
      <c r="OZ64" s="302"/>
      <c r="PA64" s="302"/>
      <c r="PB64" s="302"/>
      <c r="PC64" s="302"/>
      <c r="PD64" s="302"/>
      <c r="PE64" s="302"/>
      <c r="PF64" s="302"/>
      <c r="PG64" s="302"/>
      <c r="PH64" s="302"/>
      <c r="PI64" s="302"/>
      <c r="PJ64" s="302"/>
      <c r="PK64" s="302"/>
      <c r="PL64" s="302"/>
      <c r="PM64" s="302"/>
      <c r="PN64" s="302"/>
      <c r="PO64" s="302"/>
      <c r="PP64" s="302"/>
      <c r="PQ64" s="302"/>
      <c r="PR64" s="302"/>
      <c r="PS64" s="302"/>
      <c r="PT64" s="302"/>
      <c r="PU64" s="302"/>
      <c r="PV64" s="302"/>
      <c r="PW64" s="302"/>
      <c r="PX64" s="302"/>
      <c r="PY64" s="302"/>
      <c r="PZ64" s="302"/>
      <c r="QA64" s="302"/>
      <c r="QB64" s="302"/>
      <c r="QC64" s="302"/>
      <c r="QD64" s="302"/>
      <c r="QE64" s="302"/>
      <c r="QF64" s="302"/>
      <c r="QG64" s="302"/>
      <c r="QH64" s="302"/>
      <c r="QI64" s="302"/>
      <c r="QJ64" s="302"/>
      <c r="QK64" s="302"/>
      <c r="QL64" s="302"/>
      <c r="QM64" s="302"/>
      <c r="QN64" s="302"/>
      <c r="QO64" s="302"/>
      <c r="QP64" s="302"/>
      <c r="QQ64" s="302"/>
      <c r="QR64" s="302"/>
      <c r="QS64" s="302"/>
      <c r="QT64" s="302"/>
      <c r="QU64" s="302"/>
      <c r="QV64" s="302"/>
      <c r="QW64" s="302"/>
      <c r="QX64" s="302"/>
      <c r="QY64" s="302"/>
      <c r="QZ64" s="302"/>
      <c r="RA64" s="302"/>
      <c r="RB64" s="302"/>
      <c r="RC64" s="302"/>
      <c r="RD64" s="302"/>
      <c r="RE64" s="302"/>
      <c r="RF64" s="302"/>
      <c r="RG64" s="302"/>
      <c r="RH64" s="302"/>
      <c r="RI64" s="302"/>
      <c r="RJ64" s="302"/>
      <c r="RK64" s="302"/>
      <c r="RL64" s="302"/>
      <c r="RM64" s="302"/>
      <c r="RN64" s="302"/>
      <c r="RO64" s="302"/>
      <c r="RP64" s="302"/>
      <c r="RQ64" s="302"/>
      <c r="RR64" s="302"/>
      <c r="RS64" s="302"/>
      <c r="RT64" s="302"/>
      <c r="RU64" s="302"/>
      <c r="RV64" s="302"/>
      <c r="RW64" s="302"/>
      <c r="RX64" s="302"/>
      <c r="RY64" s="302"/>
      <c r="RZ64" s="302"/>
      <c r="SA64" s="302"/>
      <c r="SB64" s="302"/>
      <c r="SC64" s="302"/>
      <c r="SD64" s="302"/>
      <c r="SE64" s="302"/>
      <c r="SF64" s="302"/>
      <c r="SG64" s="302"/>
      <c r="SH64" s="302"/>
      <c r="SI64" s="302"/>
      <c r="SJ64" s="302"/>
      <c r="SK64" s="302"/>
      <c r="SL64" s="302"/>
      <c r="SM64" s="302"/>
      <c r="SN64" s="302"/>
      <c r="SO64" s="302"/>
      <c r="SP64" s="302"/>
      <c r="SQ64" s="302"/>
      <c r="SR64" s="302"/>
      <c r="SS64" s="302"/>
      <c r="ST64" s="302"/>
      <c r="SU64" s="302"/>
      <c r="SV64" s="302"/>
      <c r="SW64" s="302"/>
      <c r="SX64" s="302"/>
      <c r="SY64" s="302"/>
      <c r="SZ64" s="302"/>
      <c r="TA64" s="302"/>
      <c r="TB64" s="302"/>
      <c r="TC64" s="302"/>
      <c r="TD64" s="302"/>
      <c r="TE64" s="302"/>
      <c r="TF64" s="302"/>
      <c r="TG64" s="302"/>
      <c r="TH64" s="302"/>
      <c r="TI64" s="302"/>
      <c r="TJ64" s="302"/>
      <c r="TK64" s="302"/>
      <c r="TL64" s="302"/>
      <c r="TM64" s="302"/>
      <c r="TN64" s="302"/>
      <c r="TO64" s="302"/>
      <c r="TP64" s="302"/>
      <c r="TQ64" s="302"/>
      <c r="TR64" s="302"/>
      <c r="TS64" s="302"/>
      <c r="TT64" s="302"/>
      <c r="TU64" s="302"/>
      <c r="TV64" s="302"/>
      <c r="TW64" s="302"/>
      <c r="TX64" s="302"/>
      <c r="TY64" s="302"/>
      <c r="TZ64" s="302"/>
      <c r="UA64" s="302"/>
      <c r="UB64" s="302"/>
      <c r="UC64" s="302"/>
      <c r="UD64" s="302"/>
      <c r="UE64" s="302"/>
      <c r="UF64" s="302"/>
      <c r="UG64" s="302"/>
      <c r="UH64" s="302"/>
      <c r="UI64" s="302"/>
      <c r="UJ64" s="302"/>
      <c r="UK64" s="302"/>
      <c r="UL64" s="302"/>
      <c r="UM64" s="302"/>
      <c r="UN64" s="302"/>
      <c r="UO64" s="302"/>
      <c r="UP64" s="302"/>
      <c r="UQ64" s="302"/>
      <c r="UR64" s="302"/>
      <c r="US64" s="302"/>
      <c r="UT64" s="302"/>
      <c r="UU64" s="302"/>
      <c r="UV64" s="302"/>
      <c r="UW64" s="302"/>
      <c r="UX64" s="302"/>
      <c r="UY64" s="302"/>
      <c r="UZ64" s="302"/>
      <c r="VA64" s="302"/>
      <c r="VB64" s="302"/>
      <c r="VC64" s="302"/>
      <c r="VD64" s="302"/>
      <c r="VE64" s="302"/>
      <c r="VF64" s="302"/>
      <c r="VG64" s="302"/>
      <c r="VH64" s="302"/>
      <c r="VI64" s="302"/>
      <c r="VJ64" s="302"/>
      <c r="VK64" s="302"/>
      <c r="VL64" s="302"/>
      <c r="VM64" s="302"/>
      <c r="VN64" s="302"/>
      <c r="VO64" s="302"/>
      <c r="VP64" s="302"/>
      <c r="VQ64" s="302"/>
      <c r="VR64" s="302"/>
      <c r="VS64" s="302"/>
      <c r="VT64" s="302"/>
      <c r="VU64" s="302"/>
      <c r="VV64" s="302"/>
      <c r="VW64" s="302"/>
      <c r="VX64" s="302"/>
      <c r="VY64" s="302"/>
      <c r="VZ64" s="302"/>
      <c r="WA64" s="302"/>
      <c r="WB64" s="302"/>
      <c r="WC64" s="302"/>
      <c r="WD64" s="302"/>
      <c r="WE64" s="302"/>
      <c r="WF64" s="302"/>
      <c r="WG64" s="302"/>
      <c r="WH64" s="302"/>
      <c r="WI64" s="302"/>
      <c r="WJ64" s="302"/>
      <c r="WK64" s="302"/>
      <c r="WL64" s="302"/>
      <c r="WM64" s="302"/>
      <c r="WN64" s="302"/>
      <c r="WO64" s="302"/>
      <c r="WP64" s="302"/>
      <c r="WQ64" s="302"/>
      <c r="WR64" s="302"/>
      <c r="WS64" s="302"/>
      <c r="WT64" s="302"/>
      <c r="WU64" s="302"/>
      <c r="WV64" s="302"/>
      <c r="WW64" s="302"/>
      <c r="WX64" s="302"/>
      <c r="WY64" s="302"/>
      <c r="WZ64" s="302"/>
      <c r="XA64" s="302"/>
      <c r="XB64" s="302"/>
      <c r="XC64" s="302"/>
      <c r="XD64" s="302"/>
      <c r="XE64" s="302"/>
      <c r="XF64" s="302"/>
      <c r="XG64" s="302"/>
      <c r="XH64" s="302"/>
      <c r="XI64" s="302"/>
      <c r="XJ64" s="302"/>
      <c r="XK64" s="302"/>
      <c r="XL64" s="302"/>
      <c r="XM64" s="302"/>
      <c r="XN64" s="302"/>
      <c r="XO64" s="302"/>
      <c r="XP64" s="302"/>
      <c r="XQ64" s="302"/>
      <c r="XR64" s="302"/>
      <c r="XS64" s="302"/>
      <c r="XT64" s="302"/>
      <c r="XU64" s="302"/>
      <c r="XV64" s="302"/>
      <c r="XW64" s="302"/>
      <c r="XX64" s="302"/>
      <c r="XY64" s="302"/>
      <c r="XZ64" s="302"/>
      <c r="YA64" s="302"/>
      <c r="YB64" s="302"/>
      <c r="YC64" s="302"/>
      <c r="YD64" s="302"/>
      <c r="YE64" s="302"/>
      <c r="YF64" s="302"/>
      <c r="YG64" s="302"/>
      <c r="YH64" s="302"/>
      <c r="YI64" s="302"/>
      <c r="YJ64" s="302"/>
      <c r="YK64" s="302"/>
      <c r="YL64" s="302"/>
      <c r="YM64" s="302"/>
      <c r="YN64" s="302"/>
      <c r="YO64" s="302"/>
      <c r="YP64" s="302"/>
      <c r="YQ64" s="302"/>
      <c r="YR64" s="302"/>
      <c r="YS64" s="302"/>
      <c r="YT64" s="302"/>
      <c r="YU64" s="302"/>
      <c r="YV64" s="302"/>
      <c r="YW64" s="302"/>
      <c r="YX64" s="302"/>
      <c r="YY64" s="302"/>
      <c r="YZ64" s="302"/>
      <c r="ZA64" s="302"/>
      <c r="ZB64" s="302"/>
      <c r="ZC64" s="302"/>
      <c r="ZD64" s="302"/>
      <c r="ZE64" s="302"/>
      <c r="ZF64" s="302"/>
      <c r="ZG64" s="302"/>
      <c r="ZH64" s="302"/>
      <c r="ZI64" s="302"/>
      <c r="ZJ64" s="302"/>
      <c r="ZK64" s="302"/>
      <c r="ZL64" s="302"/>
      <c r="ZM64" s="302"/>
      <c r="ZN64" s="302"/>
      <c r="ZO64" s="302"/>
      <c r="ZP64" s="302"/>
      <c r="ZQ64" s="302"/>
      <c r="ZR64" s="302"/>
      <c r="ZS64" s="302"/>
      <c r="ZT64" s="302"/>
      <c r="ZU64" s="302"/>
      <c r="ZV64" s="302"/>
      <c r="ZW64" s="302"/>
      <c r="ZX64" s="302"/>
      <c r="ZY64" s="302"/>
      <c r="ZZ64" s="302"/>
      <c r="AAA64" s="302"/>
      <c r="AAB64" s="302"/>
      <c r="AAC64" s="302"/>
      <c r="AAD64" s="302"/>
      <c r="AAE64" s="302"/>
      <c r="AAF64" s="302"/>
      <c r="AAG64" s="302"/>
      <c r="AAH64" s="302"/>
      <c r="AAI64" s="302"/>
      <c r="AAJ64" s="302"/>
      <c r="AAK64" s="302"/>
      <c r="AAL64" s="302"/>
      <c r="AAM64" s="302"/>
      <c r="AAN64" s="302"/>
      <c r="AAO64" s="302"/>
      <c r="AAP64" s="302"/>
    </row>
    <row r="65" spans="1:718" s="300" customFormat="1" ht="15.75">
      <c r="A65" s="299"/>
      <c r="D65" s="301"/>
      <c r="E65" s="301"/>
      <c r="F65" s="301"/>
      <c r="G65" s="24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302"/>
      <c r="CI65" s="302"/>
      <c r="CJ65" s="302"/>
      <c r="CK65" s="302"/>
      <c r="CL65" s="302"/>
      <c r="CM65" s="302"/>
      <c r="CN65" s="302"/>
      <c r="CO65" s="302"/>
      <c r="CP65" s="302"/>
      <c r="CQ65" s="302"/>
      <c r="CR65" s="302"/>
      <c r="CS65" s="302"/>
      <c r="CT65" s="302"/>
      <c r="CU65" s="302"/>
      <c r="CV65" s="302"/>
      <c r="CW65" s="302"/>
      <c r="CX65" s="302"/>
      <c r="CY65" s="302"/>
      <c r="CZ65" s="302"/>
      <c r="DA65" s="302"/>
      <c r="DB65" s="302"/>
      <c r="DC65" s="302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2"/>
      <c r="DS65" s="302"/>
      <c r="DT65" s="302"/>
      <c r="DU65" s="302"/>
      <c r="DV65" s="302"/>
      <c r="DW65" s="302"/>
      <c r="DX65" s="302"/>
      <c r="DY65" s="302"/>
      <c r="DZ65" s="302"/>
      <c r="EA65" s="302"/>
      <c r="EB65" s="302"/>
      <c r="EC65" s="302"/>
      <c r="ED65" s="302"/>
      <c r="EE65" s="302"/>
      <c r="EF65" s="302"/>
      <c r="EG65" s="302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02"/>
      <c r="EU65" s="302"/>
      <c r="EV65" s="302"/>
      <c r="EW65" s="302"/>
      <c r="EX65" s="302"/>
      <c r="EY65" s="302"/>
      <c r="EZ65" s="302"/>
      <c r="FA65" s="302"/>
      <c r="FB65" s="302"/>
      <c r="FC65" s="302"/>
      <c r="FD65" s="302"/>
      <c r="FE65" s="302"/>
      <c r="FF65" s="302"/>
      <c r="FG65" s="302"/>
      <c r="FH65" s="302"/>
      <c r="FI65" s="302"/>
      <c r="FJ65" s="302"/>
      <c r="FK65" s="302"/>
      <c r="FL65" s="30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E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  <c r="LJ65" s="302"/>
      <c r="LK65" s="302"/>
      <c r="LL65" s="302"/>
      <c r="LM65" s="302"/>
      <c r="LN65" s="302"/>
      <c r="LO65" s="302"/>
      <c r="LP65" s="302"/>
      <c r="LQ65" s="302"/>
      <c r="LR65" s="302"/>
      <c r="LS65" s="302"/>
      <c r="LT65" s="302"/>
      <c r="LU65" s="302"/>
      <c r="LV65" s="302"/>
      <c r="LW65" s="302"/>
      <c r="LX65" s="302"/>
      <c r="LY65" s="302"/>
      <c r="LZ65" s="302"/>
      <c r="MA65" s="302"/>
      <c r="MB65" s="302"/>
      <c r="MC65" s="302"/>
      <c r="MD65" s="302"/>
      <c r="ME65" s="302"/>
      <c r="MF65" s="302"/>
      <c r="MG65" s="302"/>
      <c r="MH65" s="302"/>
      <c r="MI65" s="302"/>
      <c r="MJ65" s="302"/>
      <c r="MK65" s="302"/>
      <c r="ML65" s="302"/>
      <c r="MM65" s="302"/>
      <c r="MN65" s="302"/>
      <c r="MO65" s="302"/>
      <c r="MP65" s="302"/>
      <c r="MQ65" s="302"/>
      <c r="MR65" s="302"/>
      <c r="MS65" s="302"/>
      <c r="MT65" s="302"/>
      <c r="MU65" s="302"/>
      <c r="MV65" s="302"/>
      <c r="MW65" s="302"/>
      <c r="MX65" s="302"/>
      <c r="MY65" s="302"/>
      <c r="MZ65" s="302"/>
      <c r="NA65" s="302"/>
      <c r="NB65" s="302"/>
      <c r="NC65" s="302"/>
      <c r="ND65" s="302"/>
      <c r="NE65" s="302"/>
      <c r="NF65" s="302"/>
      <c r="NG65" s="302"/>
      <c r="NH65" s="302"/>
      <c r="NI65" s="302"/>
      <c r="NJ65" s="302"/>
      <c r="NK65" s="302"/>
      <c r="NL65" s="302"/>
      <c r="NM65" s="302"/>
      <c r="NN65" s="302"/>
      <c r="NO65" s="302"/>
      <c r="NP65" s="302"/>
      <c r="NQ65" s="302"/>
      <c r="NR65" s="302"/>
      <c r="NS65" s="302"/>
      <c r="NT65" s="302"/>
      <c r="NU65" s="302"/>
      <c r="NV65" s="302"/>
      <c r="NW65" s="302"/>
      <c r="NX65" s="302"/>
      <c r="NY65" s="302"/>
      <c r="NZ65" s="302"/>
      <c r="OA65" s="302"/>
      <c r="OB65" s="302"/>
      <c r="OC65" s="302"/>
      <c r="OD65" s="302"/>
      <c r="OE65" s="302"/>
      <c r="OF65" s="302"/>
      <c r="OG65" s="302"/>
      <c r="OH65" s="302"/>
      <c r="OI65" s="302"/>
      <c r="OJ65" s="302"/>
      <c r="OK65" s="302"/>
      <c r="OL65" s="302"/>
      <c r="OM65" s="302"/>
      <c r="ON65" s="302"/>
      <c r="OO65" s="302"/>
      <c r="OP65" s="302"/>
      <c r="OQ65" s="302"/>
      <c r="OR65" s="302"/>
      <c r="OS65" s="302"/>
      <c r="OT65" s="302"/>
      <c r="OU65" s="302"/>
      <c r="OV65" s="302"/>
      <c r="OW65" s="302"/>
      <c r="OX65" s="302"/>
      <c r="OY65" s="302"/>
      <c r="OZ65" s="302"/>
      <c r="PA65" s="302"/>
      <c r="PB65" s="302"/>
      <c r="PC65" s="302"/>
      <c r="PD65" s="302"/>
      <c r="PE65" s="302"/>
      <c r="PF65" s="302"/>
      <c r="PG65" s="302"/>
      <c r="PH65" s="302"/>
      <c r="PI65" s="302"/>
      <c r="PJ65" s="302"/>
      <c r="PK65" s="302"/>
      <c r="PL65" s="302"/>
      <c r="PM65" s="302"/>
      <c r="PN65" s="302"/>
      <c r="PO65" s="302"/>
      <c r="PP65" s="302"/>
      <c r="PQ65" s="302"/>
      <c r="PR65" s="302"/>
      <c r="PS65" s="302"/>
      <c r="PT65" s="302"/>
      <c r="PU65" s="302"/>
      <c r="PV65" s="302"/>
      <c r="PW65" s="302"/>
      <c r="PX65" s="302"/>
      <c r="PY65" s="302"/>
      <c r="PZ65" s="302"/>
      <c r="QA65" s="302"/>
      <c r="QB65" s="302"/>
      <c r="QC65" s="302"/>
      <c r="QD65" s="302"/>
      <c r="QE65" s="302"/>
      <c r="QF65" s="302"/>
      <c r="QG65" s="302"/>
      <c r="QH65" s="302"/>
      <c r="QI65" s="302"/>
      <c r="QJ65" s="302"/>
      <c r="QK65" s="302"/>
      <c r="QL65" s="302"/>
      <c r="QM65" s="302"/>
      <c r="QN65" s="302"/>
      <c r="QO65" s="302"/>
      <c r="QP65" s="302"/>
      <c r="QQ65" s="302"/>
      <c r="QR65" s="302"/>
      <c r="QS65" s="302"/>
      <c r="QT65" s="302"/>
      <c r="QU65" s="302"/>
      <c r="QV65" s="302"/>
      <c r="QW65" s="302"/>
      <c r="QX65" s="302"/>
      <c r="QY65" s="302"/>
      <c r="QZ65" s="302"/>
      <c r="RA65" s="302"/>
      <c r="RB65" s="302"/>
      <c r="RC65" s="302"/>
      <c r="RD65" s="302"/>
      <c r="RE65" s="302"/>
      <c r="RF65" s="302"/>
      <c r="RG65" s="302"/>
      <c r="RH65" s="302"/>
      <c r="RI65" s="302"/>
      <c r="RJ65" s="302"/>
      <c r="RK65" s="302"/>
      <c r="RL65" s="302"/>
      <c r="RM65" s="302"/>
      <c r="RN65" s="302"/>
      <c r="RO65" s="302"/>
      <c r="RP65" s="302"/>
      <c r="RQ65" s="302"/>
      <c r="RR65" s="302"/>
      <c r="RS65" s="302"/>
      <c r="RT65" s="302"/>
      <c r="RU65" s="302"/>
      <c r="RV65" s="302"/>
      <c r="RW65" s="302"/>
      <c r="RX65" s="302"/>
      <c r="RY65" s="302"/>
      <c r="RZ65" s="302"/>
      <c r="SA65" s="302"/>
      <c r="SB65" s="302"/>
      <c r="SC65" s="302"/>
      <c r="SD65" s="302"/>
      <c r="SE65" s="302"/>
      <c r="SF65" s="302"/>
      <c r="SG65" s="302"/>
      <c r="SH65" s="302"/>
      <c r="SI65" s="302"/>
      <c r="SJ65" s="302"/>
      <c r="SK65" s="302"/>
      <c r="SL65" s="302"/>
      <c r="SM65" s="302"/>
      <c r="SN65" s="302"/>
      <c r="SO65" s="302"/>
      <c r="SP65" s="302"/>
      <c r="SQ65" s="302"/>
      <c r="SR65" s="302"/>
      <c r="SS65" s="302"/>
      <c r="ST65" s="302"/>
      <c r="SU65" s="302"/>
      <c r="SV65" s="302"/>
      <c r="SW65" s="302"/>
      <c r="SX65" s="302"/>
      <c r="SY65" s="302"/>
      <c r="SZ65" s="302"/>
      <c r="TA65" s="302"/>
      <c r="TB65" s="302"/>
      <c r="TC65" s="302"/>
      <c r="TD65" s="302"/>
      <c r="TE65" s="302"/>
      <c r="TF65" s="302"/>
      <c r="TG65" s="302"/>
      <c r="TH65" s="302"/>
      <c r="TI65" s="302"/>
      <c r="TJ65" s="302"/>
      <c r="TK65" s="302"/>
      <c r="TL65" s="302"/>
      <c r="TM65" s="302"/>
      <c r="TN65" s="302"/>
      <c r="TO65" s="302"/>
      <c r="TP65" s="302"/>
      <c r="TQ65" s="302"/>
      <c r="TR65" s="302"/>
      <c r="TS65" s="302"/>
      <c r="TT65" s="302"/>
      <c r="TU65" s="302"/>
      <c r="TV65" s="302"/>
      <c r="TW65" s="302"/>
      <c r="TX65" s="302"/>
      <c r="TY65" s="302"/>
      <c r="TZ65" s="302"/>
      <c r="UA65" s="302"/>
      <c r="UB65" s="302"/>
      <c r="UC65" s="302"/>
      <c r="UD65" s="302"/>
      <c r="UE65" s="302"/>
      <c r="UF65" s="302"/>
      <c r="UG65" s="302"/>
      <c r="UH65" s="302"/>
      <c r="UI65" s="302"/>
      <c r="UJ65" s="302"/>
      <c r="UK65" s="302"/>
      <c r="UL65" s="302"/>
      <c r="UM65" s="302"/>
      <c r="UN65" s="302"/>
      <c r="UO65" s="302"/>
      <c r="UP65" s="302"/>
      <c r="UQ65" s="302"/>
      <c r="UR65" s="302"/>
      <c r="US65" s="302"/>
      <c r="UT65" s="302"/>
      <c r="UU65" s="302"/>
      <c r="UV65" s="302"/>
      <c r="UW65" s="302"/>
      <c r="UX65" s="302"/>
      <c r="UY65" s="302"/>
      <c r="UZ65" s="302"/>
      <c r="VA65" s="302"/>
      <c r="VB65" s="302"/>
      <c r="VC65" s="302"/>
      <c r="VD65" s="302"/>
      <c r="VE65" s="302"/>
      <c r="VF65" s="302"/>
      <c r="VG65" s="302"/>
      <c r="VH65" s="302"/>
      <c r="VI65" s="302"/>
      <c r="VJ65" s="302"/>
      <c r="VK65" s="302"/>
      <c r="VL65" s="302"/>
      <c r="VM65" s="302"/>
      <c r="VN65" s="302"/>
      <c r="VO65" s="302"/>
      <c r="VP65" s="302"/>
      <c r="VQ65" s="302"/>
      <c r="VR65" s="302"/>
      <c r="VS65" s="302"/>
      <c r="VT65" s="302"/>
      <c r="VU65" s="302"/>
      <c r="VV65" s="302"/>
      <c r="VW65" s="302"/>
      <c r="VX65" s="302"/>
      <c r="VY65" s="302"/>
      <c r="VZ65" s="302"/>
      <c r="WA65" s="302"/>
      <c r="WB65" s="302"/>
      <c r="WC65" s="302"/>
      <c r="WD65" s="302"/>
      <c r="WE65" s="302"/>
      <c r="WF65" s="302"/>
      <c r="WG65" s="302"/>
      <c r="WH65" s="302"/>
      <c r="WI65" s="302"/>
      <c r="WJ65" s="302"/>
      <c r="WK65" s="302"/>
      <c r="WL65" s="302"/>
      <c r="WM65" s="302"/>
      <c r="WN65" s="302"/>
      <c r="WO65" s="302"/>
      <c r="WP65" s="302"/>
      <c r="WQ65" s="302"/>
      <c r="WR65" s="302"/>
      <c r="WS65" s="302"/>
      <c r="WT65" s="302"/>
      <c r="WU65" s="302"/>
      <c r="WV65" s="302"/>
      <c r="WW65" s="302"/>
      <c r="WX65" s="302"/>
      <c r="WY65" s="302"/>
      <c r="WZ65" s="302"/>
      <c r="XA65" s="302"/>
      <c r="XB65" s="302"/>
      <c r="XC65" s="302"/>
      <c r="XD65" s="302"/>
      <c r="XE65" s="302"/>
      <c r="XF65" s="302"/>
      <c r="XG65" s="302"/>
      <c r="XH65" s="302"/>
      <c r="XI65" s="302"/>
      <c r="XJ65" s="302"/>
      <c r="XK65" s="302"/>
      <c r="XL65" s="302"/>
      <c r="XM65" s="302"/>
      <c r="XN65" s="302"/>
      <c r="XO65" s="302"/>
      <c r="XP65" s="302"/>
      <c r="XQ65" s="302"/>
      <c r="XR65" s="302"/>
      <c r="XS65" s="302"/>
      <c r="XT65" s="302"/>
      <c r="XU65" s="302"/>
      <c r="XV65" s="302"/>
      <c r="XW65" s="302"/>
      <c r="XX65" s="302"/>
      <c r="XY65" s="302"/>
      <c r="XZ65" s="302"/>
      <c r="YA65" s="302"/>
      <c r="YB65" s="302"/>
      <c r="YC65" s="302"/>
      <c r="YD65" s="302"/>
      <c r="YE65" s="302"/>
      <c r="YF65" s="302"/>
      <c r="YG65" s="302"/>
      <c r="YH65" s="302"/>
      <c r="YI65" s="302"/>
      <c r="YJ65" s="302"/>
      <c r="YK65" s="302"/>
      <c r="YL65" s="302"/>
      <c r="YM65" s="302"/>
      <c r="YN65" s="302"/>
      <c r="YO65" s="302"/>
      <c r="YP65" s="302"/>
      <c r="YQ65" s="302"/>
      <c r="YR65" s="302"/>
      <c r="YS65" s="302"/>
      <c r="YT65" s="302"/>
      <c r="YU65" s="302"/>
      <c r="YV65" s="302"/>
      <c r="YW65" s="302"/>
      <c r="YX65" s="302"/>
      <c r="YY65" s="302"/>
      <c r="YZ65" s="302"/>
      <c r="ZA65" s="302"/>
      <c r="ZB65" s="302"/>
      <c r="ZC65" s="302"/>
      <c r="ZD65" s="302"/>
      <c r="ZE65" s="302"/>
      <c r="ZF65" s="302"/>
      <c r="ZG65" s="302"/>
      <c r="ZH65" s="302"/>
      <c r="ZI65" s="302"/>
      <c r="ZJ65" s="302"/>
      <c r="ZK65" s="302"/>
      <c r="ZL65" s="302"/>
      <c r="ZM65" s="302"/>
      <c r="ZN65" s="302"/>
      <c r="ZO65" s="302"/>
      <c r="ZP65" s="302"/>
      <c r="ZQ65" s="302"/>
      <c r="ZR65" s="302"/>
      <c r="ZS65" s="302"/>
      <c r="ZT65" s="302"/>
      <c r="ZU65" s="302"/>
      <c r="ZV65" s="302"/>
      <c r="ZW65" s="302"/>
      <c r="ZX65" s="302"/>
      <c r="ZY65" s="302"/>
      <c r="ZZ65" s="302"/>
      <c r="AAA65" s="302"/>
      <c r="AAB65" s="302"/>
      <c r="AAC65" s="302"/>
      <c r="AAD65" s="302"/>
      <c r="AAE65" s="302"/>
      <c r="AAF65" s="302"/>
      <c r="AAG65" s="302"/>
      <c r="AAH65" s="302"/>
      <c r="AAI65" s="302"/>
      <c r="AAJ65" s="302"/>
      <c r="AAK65" s="302"/>
      <c r="AAL65" s="302"/>
      <c r="AAM65" s="302"/>
      <c r="AAN65" s="302"/>
      <c r="AAO65" s="302"/>
      <c r="AAP65" s="302"/>
    </row>
    <row r="66" spans="1:718" s="300" customFormat="1" ht="15.75">
      <c r="A66" s="299"/>
      <c r="D66" s="301"/>
      <c r="E66" s="301"/>
      <c r="F66" s="301"/>
      <c r="G66" s="24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2"/>
      <c r="CI66" s="302"/>
      <c r="CJ66" s="302"/>
      <c r="CK66" s="302"/>
      <c r="CL66" s="302"/>
      <c r="CM66" s="302"/>
      <c r="CN66" s="302"/>
      <c r="CO66" s="302"/>
      <c r="CP66" s="302"/>
      <c r="CQ66" s="302"/>
      <c r="CR66" s="302"/>
      <c r="CS66" s="302"/>
      <c r="CT66" s="302"/>
      <c r="CU66" s="302"/>
      <c r="CV66" s="302"/>
      <c r="CW66" s="302"/>
      <c r="CX66" s="302"/>
      <c r="CY66" s="302"/>
      <c r="CZ66" s="302"/>
      <c r="DA66" s="302"/>
      <c r="DB66" s="302"/>
      <c r="DC66" s="302"/>
      <c r="DD66" s="302"/>
      <c r="DE66" s="302"/>
      <c r="DF66" s="302"/>
      <c r="DG66" s="302"/>
      <c r="DH66" s="302"/>
      <c r="DI66" s="302"/>
      <c r="DJ66" s="302"/>
      <c r="DK66" s="302"/>
      <c r="DL66" s="302"/>
      <c r="DM66" s="302"/>
      <c r="DN66" s="302"/>
      <c r="DO66" s="302"/>
      <c r="DP66" s="302"/>
      <c r="DQ66" s="302"/>
      <c r="DR66" s="302"/>
      <c r="DS66" s="302"/>
      <c r="DT66" s="302"/>
      <c r="DU66" s="302"/>
      <c r="DV66" s="302"/>
      <c r="DW66" s="302"/>
      <c r="DX66" s="302"/>
      <c r="DY66" s="302"/>
      <c r="DZ66" s="302"/>
      <c r="EA66" s="302"/>
      <c r="EB66" s="302"/>
      <c r="EC66" s="302"/>
      <c r="ED66" s="302"/>
      <c r="EE66" s="302"/>
      <c r="EF66" s="302"/>
      <c r="EG66" s="302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02"/>
      <c r="EU66" s="302"/>
      <c r="EV66" s="302"/>
      <c r="EW66" s="302"/>
      <c r="EX66" s="302"/>
      <c r="EY66" s="302"/>
      <c r="EZ66" s="302"/>
      <c r="FA66" s="302"/>
      <c r="FB66" s="302"/>
      <c r="FC66" s="302"/>
      <c r="FD66" s="302"/>
      <c r="FE66" s="302"/>
      <c r="FF66" s="302"/>
      <c r="FG66" s="302"/>
      <c r="FH66" s="302"/>
      <c r="FI66" s="302"/>
      <c r="FJ66" s="302"/>
      <c r="FK66" s="302"/>
      <c r="FL66" s="30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E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  <c r="LJ66" s="302"/>
      <c r="LK66" s="302"/>
      <c r="LL66" s="302"/>
      <c r="LM66" s="302"/>
      <c r="LN66" s="302"/>
      <c r="LO66" s="302"/>
      <c r="LP66" s="302"/>
      <c r="LQ66" s="302"/>
      <c r="LR66" s="302"/>
      <c r="LS66" s="302"/>
      <c r="LT66" s="302"/>
      <c r="LU66" s="302"/>
      <c r="LV66" s="302"/>
      <c r="LW66" s="302"/>
      <c r="LX66" s="302"/>
      <c r="LY66" s="302"/>
      <c r="LZ66" s="302"/>
      <c r="MA66" s="302"/>
      <c r="MB66" s="302"/>
      <c r="MC66" s="302"/>
      <c r="MD66" s="302"/>
      <c r="ME66" s="302"/>
      <c r="MF66" s="302"/>
      <c r="MG66" s="302"/>
      <c r="MH66" s="302"/>
      <c r="MI66" s="302"/>
      <c r="MJ66" s="302"/>
      <c r="MK66" s="302"/>
      <c r="ML66" s="302"/>
      <c r="MM66" s="302"/>
      <c r="MN66" s="302"/>
      <c r="MO66" s="302"/>
      <c r="MP66" s="302"/>
      <c r="MQ66" s="302"/>
      <c r="MR66" s="302"/>
      <c r="MS66" s="302"/>
      <c r="MT66" s="302"/>
      <c r="MU66" s="302"/>
      <c r="MV66" s="302"/>
      <c r="MW66" s="302"/>
      <c r="MX66" s="302"/>
      <c r="MY66" s="302"/>
      <c r="MZ66" s="302"/>
      <c r="NA66" s="302"/>
      <c r="NB66" s="302"/>
      <c r="NC66" s="302"/>
      <c r="ND66" s="302"/>
      <c r="NE66" s="302"/>
      <c r="NF66" s="302"/>
      <c r="NG66" s="302"/>
      <c r="NH66" s="302"/>
      <c r="NI66" s="302"/>
      <c r="NJ66" s="302"/>
      <c r="NK66" s="302"/>
      <c r="NL66" s="302"/>
      <c r="NM66" s="302"/>
      <c r="NN66" s="302"/>
      <c r="NO66" s="302"/>
      <c r="NP66" s="302"/>
      <c r="NQ66" s="302"/>
      <c r="NR66" s="302"/>
      <c r="NS66" s="302"/>
      <c r="NT66" s="302"/>
      <c r="NU66" s="302"/>
      <c r="NV66" s="302"/>
      <c r="NW66" s="302"/>
      <c r="NX66" s="302"/>
      <c r="NY66" s="302"/>
      <c r="NZ66" s="302"/>
      <c r="OA66" s="302"/>
      <c r="OB66" s="302"/>
      <c r="OC66" s="302"/>
      <c r="OD66" s="302"/>
      <c r="OE66" s="302"/>
      <c r="OF66" s="302"/>
      <c r="OG66" s="302"/>
      <c r="OH66" s="302"/>
      <c r="OI66" s="302"/>
      <c r="OJ66" s="302"/>
      <c r="OK66" s="302"/>
      <c r="OL66" s="302"/>
      <c r="OM66" s="302"/>
      <c r="ON66" s="302"/>
      <c r="OO66" s="302"/>
      <c r="OP66" s="302"/>
      <c r="OQ66" s="302"/>
      <c r="OR66" s="302"/>
      <c r="OS66" s="302"/>
      <c r="OT66" s="302"/>
      <c r="OU66" s="302"/>
      <c r="OV66" s="302"/>
      <c r="OW66" s="302"/>
      <c r="OX66" s="302"/>
      <c r="OY66" s="302"/>
      <c r="OZ66" s="302"/>
      <c r="PA66" s="302"/>
      <c r="PB66" s="302"/>
      <c r="PC66" s="302"/>
      <c r="PD66" s="302"/>
      <c r="PE66" s="302"/>
      <c r="PF66" s="302"/>
      <c r="PG66" s="302"/>
      <c r="PH66" s="302"/>
      <c r="PI66" s="302"/>
      <c r="PJ66" s="302"/>
      <c r="PK66" s="302"/>
      <c r="PL66" s="302"/>
      <c r="PM66" s="302"/>
      <c r="PN66" s="302"/>
      <c r="PO66" s="302"/>
      <c r="PP66" s="302"/>
      <c r="PQ66" s="302"/>
      <c r="PR66" s="302"/>
      <c r="PS66" s="302"/>
      <c r="PT66" s="302"/>
      <c r="PU66" s="302"/>
      <c r="PV66" s="302"/>
      <c r="PW66" s="302"/>
      <c r="PX66" s="302"/>
      <c r="PY66" s="302"/>
      <c r="PZ66" s="302"/>
      <c r="QA66" s="302"/>
      <c r="QB66" s="302"/>
      <c r="QC66" s="302"/>
      <c r="QD66" s="302"/>
      <c r="QE66" s="302"/>
      <c r="QF66" s="302"/>
      <c r="QG66" s="302"/>
      <c r="QH66" s="302"/>
      <c r="QI66" s="302"/>
      <c r="QJ66" s="302"/>
      <c r="QK66" s="302"/>
      <c r="QL66" s="302"/>
      <c r="QM66" s="302"/>
      <c r="QN66" s="302"/>
      <c r="QO66" s="302"/>
      <c r="QP66" s="302"/>
      <c r="QQ66" s="302"/>
      <c r="QR66" s="302"/>
      <c r="QS66" s="302"/>
      <c r="QT66" s="302"/>
      <c r="QU66" s="302"/>
      <c r="QV66" s="302"/>
      <c r="QW66" s="302"/>
      <c r="QX66" s="302"/>
      <c r="QY66" s="302"/>
      <c r="QZ66" s="302"/>
      <c r="RA66" s="302"/>
      <c r="RB66" s="302"/>
      <c r="RC66" s="302"/>
      <c r="RD66" s="302"/>
      <c r="RE66" s="302"/>
      <c r="RF66" s="302"/>
      <c r="RG66" s="302"/>
      <c r="RH66" s="302"/>
      <c r="RI66" s="302"/>
      <c r="RJ66" s="302"/>
      <c r="RK66" s="302"/>
      <c r="RL66" s="302"/>
      <c r="RM66" s="302"/>
      <c r="RN66" s="302"/>
      <c r="RO66" s="302"/>
      <c r="RP66" s="302"/>
      <c r="RQ66" s="302"/>
      <c r="RR66" s="302"/>
      <c r="RS66" s="302"/>
      <c r="RT66" s="302"/>
      <c r="RU66" s="302"/>
      <c r="RV66" s="302"/>
      <c r="RW66" s="302"/>
      <c r="RX66" s="302"/>
      <c r="RY66" s="302"/>
      <c r="RZ66" s="302"/>
      <c r="SA66" s="302"/>
      <c r="SB66" s="302"/>
      <c r="SC66" s="302"/>
      <c r="SD66" s="302"/>
      <c r="SE66" s="302"/>
      <c r="SF66" s="302"/>
      <c r="SG66" s="302"/>
      <c r="SH66" s="302"/>
      <c r="SI66" s="302"/>
      <c r="SJ66" s="302"/>
      <c r="SK66" s="302"/>
      <c r="SL66" s="302"/>
      <c r="SM66" s="302"/>
      <c r="SN66" s="302"/>
      <c r="SO66" s="302"/>
      <c r="SP66" s="302"/>
      <c r="SQ66" s="302"/>
      <c r="SR66" s="302"/>
      <c r="SS66" s="302"/>
      <c r="ST66" s="302"/>
      <c r="SU66" s="302"/>
      <c r="SV66" s="302"/>
      <c r="SW66" s="302"/>
      <c r="SX66" s="302"/>
      <c r="SY66" s="302"/>
      <c r="SZ66" s="302"/>
      <c r="TA66" s="302"/>
      <c r="TB66" s="302"/>
      <c r="TC66" s="302"/>
      <c r="TD66" s="302"/>
      <c r="TE66" s="302"/>
      <c r="TF66" s="302"/>
      <c r="TG66" s="302"/>
      <c r="TH66" s="302"/>
      <c r="TI66" s="302"/>
      <c r="TJ66" s="302"/>
      <c r="TK66" s="302"/>
      <c r="TL66" s="302"/>
      <c r="TM66" s="302"/>
      <c r="TN66" s="302"/>
      <c r="TO66" s="302"/>
      <c r="TP66" s="302"/>
      <c r="TQ66" s="302"/>
      <c r="TR66" s="302"/>
      <c r="TS66" s="302"/>
      <c r="TT66" s="302"/>
      <c r="TU66" s="302"/>
      <c r="TV66" s="302"/>
      <c r="TW66" s="302"/>
      <c r="TX66" s="302"/>
      <c r="TY66" s="302"/>
      <c r="TZ66" s="302"/>
      <c r="UA66" s="302"/>
      <c r="UB66" s="302"/>
      <c r="UC66" s="302"/>
      <c r="UD66" s="302"/>
      <c r="UE66" s="302"/>
      <c r="UF66" s="302"/>
      <c r="UG66" s="302"/>
      <c r="UH66" s="302"/>
      <c r="UI66" s="302"/>
      <c r="UJ66" s="302"/>
      <c r="UK66" s="302"/>
      <c r="UL66" s="302"/>
      <c r="UM66" s="302"/>
      <c r="UN66" s="302"/>
      <c r="UO66" s="302"/>
      <c r="UP66" s="302"/>
      <c r="UQ66" s="302"/>
      <c r="UR66" s="302"/>
      <c r="US66" s="302"/>
      <c r="UT66" s="302"/>
      <c r="UU66" s="302"/>
      <c r="UV66" s="302"/>
      <c r="UW66" s="302"/>
      <c r="UX66" s="302"/>
      <c r="UY66" s="302"/>
      <c r="UZ66" s="302"/>
      <c r="VA66" s="302"/>
      <c r="VB66" s="302"/>
      <c r="VC66" s="302"/>
      <c r="VD66" s="302"/>
      <c r="VE66" s="302"/>
      <c r="VF66" s="302"/>
      <c r="VG66" s="302"/>
      <c r="VH66" s="302"/>
      <c r="VI66" s="302"/>
      <c r="VJ66" s="302"/>
      <c r="VK66" s="302"/>
      <c r="VL66" s="302"/>
      <c r="VM66" s="302"/>
      <c r="VN66" s="302"/>
      <c r="VO66" s="302"/>
      <c r="VP66" s="302"/>
      <c r="VQ66" s="302"/>
      <c r="VR66" s="302"/>
      <c r="VS66" s="302"/>
      <c r="VT66" s="302"/>
      <c r="VU66" s="302"/>
      <c r="VV66" s="302"/>
      <c r="VW66" s="302"/>
      <c r="VX66" s="302"/>
      <c r="VY66" s="302"/>
      <c r="VZ66" s="302"/>
      <c r="WA66" s="302"/>
      <c r="WB66" s="302"/>
      <c r="WC66" s="302"/>
      <c r="WD66" s="302"/>
      <c r="WE66" s="302"/>
      <c r="WF66" s="302"/>
      <c r="WG66" s="302"/>
      <c r="WH66" s="302"/>
      <c r="WI66" s="302"/>
      <c r="WJ66" s="302"/>
      <c r="WK66" s="302"/>
      <c r="WL66" s="302"/>
      <c r="WM66" s="302"/>
      <c r="WN66" s="302"/>
      <c r="WO66" s="302"/>
      <c r="WP66" s="302"/>
      <c r="WQ66" s="302"/>
      <c r="WR66" s="302"/>
      <c r="WS66" s="302"/>
      <c r="WT66" s="302"/>
      <c r="WU66" s="302"/>
      <c r="WV66" s="302"/>
      <c r="WW66" s="302"/>
      <c r="WX66" s="302"/>
      <c r="WY66" s="302"/>
      <c r="WZ66" s="302"/>
      <c r="XA66" s="302"/>
      <c r="XB66" s="302"/>
      <c r="XC66" s="302"/>
      <c r="XD66" s="302"/>
      <c r="XE66" s="302"/>
      <c r="XF66" s="302"/>
      <c r="XG66" s="302"/>
      <c r="XH66" s="302"/>
      <c r="XI66" s="302"/>
      <c r="XJ66" s="302"/>
      <c r="XK66" s="302"/>
      <c r="XL66" s="302"/>
      <c r="XM66" s="302"/>
      <c r="XN66" s="302"/>
      <c r="XO66" s="302"/>
      <c r="XP66" s="302"/>
      <c r="XQ66" s="302"/>
      <c r="XR66" s="302"/>
      <c r="XS66" s="302"/>
      <c r="XT66" s="302"/>
      <c r="XU66" s="302"/>
      <c r="XV66" s="302"/>
      <c r="XW66" s="302"/>
      <c r="XX66" s="302"/>
      <c r="XY66" s="302"/>
      <c r="XZ66" s="302"/>
      <c r="YA66" s="302"/>
      <c r="YB66" s="302"/>
      <c r="YC66" s="302"/>
      <c r="YD66" s="302"/>
      <c r="YE66" s="302"/>
      <c r="YF66" s="302"/>
      <c r="YG66" s="302"/>
      <c r="YH66" s="302"/>
      <c r="YI66" s="302"/>
      <c r="YJ66" s="302"/>
      <c r="YK66" s="302"/>
      <c r="YL66" s="302"/>
      <c r="YM66" s="302"/>
      <c r="YN66" s="302"/>
      <c r="YO66" s="302"/>
      <c r="YP66" s="302"/>
      <c r="YQ66" s="302"/>
      <c r="YR66" s="302"/>
      <c r="YS66" s="302"/>
      <c r="YT66" s="302"/>
      <c r="YU66" s="302"/>
      <c r="YV66" s="302"/>
      <c r="YW66" s="302"/>
      <c r="YX66" s="302"/>
      <c r="YY66" s="302"/>
      <c r="YZ66" s="302"/>
      <c r="ZA66" s="302"/>
      <c r="ZB66" s="302"/>
      <c r="ZC66" s="302"/>
      <c r="ZD66" s="302"/>
      <c r="ZE66" s="302"/>
      <c r="ZF66" s="302"/>
      <c r="ZG66" s="302"/>
      <c r="ZH66" s="302"/>
      <c r="ZI66" s="302"/>
      <c r="ZJ66" s="302"/>
      <c r="ZK66" s="302"/>
      <c r="ZL66" s="302"/>
      <c r="ZM66" s="302"/>
      <c r="ZN66" s="302"/>
      <c r="ZO66" s="302"/>
      <c r="ZP66" s="302"/>
      <c r="ZQ66" s="302"/>
      <c r="ZR66" s="302"/>
      <c r="ZS66" s="302"/>
      <c r="ZT66" s="302"/>
      <c r="ZU66" s="302"/>
      <c r="ZV66" s="302"/>
      <c r="ZW66" s="302"/>
      <c r="ZX66" s="302"/>
      <c r="ZY66" s="302"/>
      <c r="ZZ66" s="302"/>
      <c r="AAA66" s="302"/>
      <c r="AAB66" s="302"/>
      <c r="AAC66" s="302"/>
      <c r="AAD66" s="302"/>
      <c r="AAE66" s="302"/>
      <c r="AAF66" s="302"/>
      <c r="AAG66" s="302"/>
      <c r="AAH66" s="302"/>
      <c r="AAI66" s="302"/>
      <c r="AAJ66" s="302"/>
      <c r="AAK66" s="302"/>
      <c r="AAL66" s="302"/>
      <c r="AAM66" s="302"/>
      <c r="AAN66" s="302"/>
      <c r="AAO66" s="302"/>
      <c r="AAP66" s="302"/>
    </row>
    <row r="67" spans="1:718" s="300" customFormat="1" ht="15.75">
      <c r="A67" s="299"/>
      <c r="D67" s="301"/>
      <c r="E67" s="301"/>
      <c r="F67" s="301"/>
      <c r="G67" s="24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2"/>
      <c r="CM67" s="302"/>
      <c r="CN67" s="302"/>
      <c r="CO67" s="302"/>
      <c r="CP67" s="302"/>
      <c r="CQ67" s="302"/>
      <c r="CR67" s="302"/>
      <c r="CS67" s="302"/>
      <c r="CT67" s="302"/>
      <c r="CU67" s="302"/>
      <c r="CV67" s="302"/>
      <c r="CW67" s="302"/>
      <c r="CX67" s="302"/>
      <c r="CY67" s="302"/>
      <c r="CZ67" s="302"/>
      <c r="DA67" s="302"/>
      <c r="DB67" s="302"/>
      <c r="DC67" s="302"/>
      <c r="DD67" s="302"/>
      <c r="DE67" s="302"/>
      <c r="DF67" s="302"/>
      <c r="DG67" s="302"/>
      <c r="DH67" s="302"/>
      <c r="DI67" s="302"/>
      <c r="DJ67" s="302"/>
      <c r="DK67" s="302"/>
      <c r="DL67" s="302"/>
      <c r="DM67" s="302"/>
      <c r="DN67" s="302"/>
      <c r="DO67" s="302"/>
      <c r="DP67" s="302"/>
      <c r="DQ67" s="302"/>
      <c r="DR67" s="302"/>
      <c r="DS67" s="302"/>
      <c r="DT67" s="302"/>
      <c r="DU67" s="302"/>
      <c r="DV67" s="302"/>
      <c r="DW67" s="302"/>
      <c r="DX67" s="302"/>
      <c r="DY67" s="302"/>
      <c r="DZ67" s="302"/>
      <c r="EA67" s="302"/>
      <c r="EB67" s="302"/>
      <c r="EC67" s="302"/>
      <c r="ED67" s="302"/>
      <c r="EE67" s="302"/>
      <c r="EF67" s="302"/>
      <c r="EG67" s="302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02"/>
      <c r="EU67" s="302"/>
      <c r="EV67" s="302"/>
      <c r="EW67" s="302"/>
      <c r="EX67" s="302"/>
      <c r="EY67" s="302"/>
      <c r="EZ67" s="302"/>
      <c r="FA67" s="302"/>
      <c r="FB67" s="302"/>
      <c r="FC67" s="302"/>
      <c r="FD67" s="302"/>
      <c r="FE67" s="302"/>
      <c r="FF67" s="302"/>
      <c r="FG67" s="302"/>
      <c r="FH67" s="302"/>
      <c r="FI67" s="302"/>
      <c r="FJ67" s="302"/>
      <c r="FK67" s="302"/>
      <c r="FL67" s="30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E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  <c r="LJ67" s="302"/>
      <c r="LK67" s="302"/>
      <c r="LL67" s="302"/>
      <c r="LM67" s="302"/>
      <c r="LN67" s="302"/>
      <c r="LO67" s="302"/>
      <c r="LP67" s="302"/>
      <c r="LQ67" s="302"/>
      <c r="LR67" s="302"/>
      <c r="LS67" s="302"/>
      <c r="LT67" s="302"/>
      <c r="LU67" s="302"/>
      <c r="LV67" s="302"/>
      <c r="LW67" s="302"/>
      <c r="LX67" s="302"/>
      <c r="LY67" s="302"/>
      <c r="LZ67" s="302"/>
      <c r="MA67" s="302"/>
      <c r="MB67" s="302"/>
      <c r="MC67" s="302"/>
      <c r="MD67" s="302"/>
      <c r="ME67" s="302"/>
      <c r="MF67" s="302"/>
      <c r="MG67" s="302"/>
      <c r="MH67" s="302"/>
      <c r="MI67" s="302"/>
      <c r="MJ67" s="302"/>
      <c r="MK67" s="302"/>
      <c r="ML67" s="302"/>
      <c r="MM67" s="302"/>
      <c r="MN67" s="302"/>
      <c r="MO67" s="302"/>
      <c r="MP67" s="302"/>
      <c r="MQ67" s="302"/>
      <c r="MR67" s="302"/>
      <c r="MS67" s="302"/>
      <c r="MT67" s="302"/>
      <c r="MU67" s="302"/>
      <c r="MV67" s="302"/>
      <c r="MW67" s="302"/>
      <c r="MX67" s="302"/>
      <c r="MY67" s="302"/>
      <c r="MZ67" s="302"/>
      <c r="NA67" s="302"/>
      <c r="NB67" s="302"/>
      <c r="NC67" s="302"/>
      <c r="ND67" s="302"/>
      <c r="NE67" s="302"/>
      <c r="NF67" s="302"/>
      <c r="NG67" s="302"/>
      <c r="NH67" s="302"/>
      <c r="NI67" s="302"/>
      <c r="NJ67" s="302"/>
      <c r="NK67" s="302"/>
      <c r="NL67" s="302"/>
      <c r="NM67" s="302"/>
      <c r="NN67" s="302"/>
      <c r="NO67" s="302"/>
      <c r="NP67" s="302"/>
      <c r="NQ67" s="302"/>
      <c r="NR67" s="302"/>
      <c r="NS67" s="302"/>
      <c r="NT67" s="302"/>
      <c r="NU67" s="302"/>
      <c r="NV67" s="302"/>
      <c r="NW67" s="302"/>
      <c r="NX67" s="302"/>
      <c r="NY67" s="302"/>
      <c r="NZ67" s="302"/>
      <c r="OA67" s="302"/>
      <c r="OB67" s="302"/>
      <c r="OC67" s="302"/>
      <c r="OD67" s="302"/>
      <c r="OE67" s="302"/>
      <c r="OF67" s="302"/>
      <c r="OG67" s="302"/>
      <c r="OH67" s="302"/>
      <c r="OI67" s="302"/>
      <c r="OJ67" s="302"/>
      <c r="OK67" s="302"/>
      <c r="OL67" s="302"/>
      <c r="OM67" s="302"/>
      <c r="ON67" s="302"/>
      <c r="OO67" s="302"/>
      <c r="OP67" s="302"/>
      <c r="OQ67" s="302"/>
      <c r="OR67" s="302"/>
      <c r="OS67" s="302"/>
      <c r="OT67" s="302"/>
      <c r="OU67" s="302"/>
      <c r="OV67" s="302"/>
      <c r="OW67" s="302"/>
      <c r="OX67" s="302"/>
      <c r="OY67" s="302"/>
      <c r="OZ67" s="302"/>
      <c r="PA67" s="302"/>
      <c r="PB67" s="302"/>
      <c r="PC67" s="302"/>
      <c r="PD67" s="302"/>
      <c r="PE67" s="302"/>
      <c r="PF67" s="302"/>
      <c r="PG67" s="302"/>
      <c r="PH67" s="302"/>
      <c r="PI67" s="302"/>
      <c r="PJ67" s="302"/>
      <c r="PK67" s="302"/>
      <c r="PL67" s="302"/>
      <c r="PM67" s="302"/>
      <c r="PN67" s="302"/>
      <c r="PO67" s="302"/>
      <c r="PP67" s="302"/>
      <c r="PQ67" s="302"/>
      <c r="PR67" s="302"/>
      <c r="PS67" s="302"/>
      <c r="PT67" s="302"/>
      <c r="PU67" s="302"/>
      <c r="PV67" s="302"/>
      <c r="PW67" s="302"/>
      <c r="PX67" s="302"/>
      <c r="PY67" s="302"/>
      <c r="PZ67" s="302"/>
      <c r="QA67" s="302"/>
      <c r="QB67" s="302"/>
      <c r="QC67" s="302"/>
      <c r="QD67" s="302"/>
      <c r="QE67" s="302"/>
      <c r="QF67" s="302"/>
      <c r="QG67" s="302"/>
      <c r="QH67" s="302"/>
      <c r="QI67" s="302"/>
      <c r="QJ67" s="302"/>
      <c r="QK67" s="302"/>
      <c r="QL67" s="302"/>
      <c r="QM67" s="302"/>
      <c r="QN67" s="302"/>
      <c r="QO67" s="302"/>
      <c r="QP67" s="302"/>
      <c r="QQ67" s="302"/>
      <c r="QR67" s="302"/>
      <c r="QS67" s="302"/>
      <c r="QT67" s="302"/>
      <c r="QU67" s="302"/>
      <c r="QV67" s="302"/>
      <c r="QW67" s="302"/>
      <c r="QX67" s="302"/>
      <c r="QY67" s="302"/>
      <c r="QZ67" s="302"/>
      <c r="RA67" s="302"/>
      <c r="RB67" s="302"/>
      <c r="RC67" s="302"/>
      <c r="RD67" s="302"/>
      <c r="RE67" s="302"/>
      <c r="RF67" s="302"/>
      <c r="RG67" s="302"/>
      <c r="RH67" s="302"/>
      <c r="RI67" s="302"/>
      <c r="RJ67" s="302"/>
      <c r="RK67" s="302"/>
      <c r="RL67" s="302"/>
      <c r="RM67" s="302"/>
      <c r="RN67" s="302"/>
      <c r="RO67" s="302"/>
      <c r="RP67" s="302"/>
      <c r="RQ67" s="302"/>
      <c r="RR67" s="302"/>
      <c r="RS67" s="302"/>
      <c r="RT67" s="302"/>
      <c r="RU67" s="302"/>
      <c r="RV67" s="302"/>
      <c r="RW67" s="302"/>
      <c r="RX67" s="302"/>
      <c r="RY67" s="302"/>
      <c r="RZ67" s="302"/>
      <c r="SA67" s="302"/>
      <c r="SB67" s="302"/>
      <c r="SC67" s="302"/>
      <c r="SD67" s="302"/>
      <c r="SE67" s="302"/>
      <c r="SF67" s="302"/>
      <c r="SG67" s="302"/>
      <c r="SH67" s="302"/>
      <c r="SI67" s="302"/>
      <c r="SJ67" s="302"/>
      <c r="SK67" s="302"/>
      <c r="SL67" s="302"/>
      <c r="SM67" s="302"/>
      <c r="SN67" s="302"/>
      <c r="SO67" s="302"/>
      <c r="SP67" s="302"/>
      <c r="SQ67" s="302"/>
      <c r="SR67" s="302"/>
      <c r="SS67" s="302"/>
      <c r="ST67" s="302"/>
      <c r="SU67" s="302"/>
      <c r="SV67" s="302"/>
      <c r="SW67" s="302"/>
      <c r="SX67" s="302"/>
      <c r="SY67" s="302"/>
      <c r="SZ67" s="302"/>
      <c r="TA67" s="302"/>
      <c r="TB67" s="302"/>
      <c r="TC67" s="302"/>
      <c r="TD67" s="302"/>
      <c r="TE67" s="302"/>
      <c r="TF67" s="302"/>
      <c r="TG67" s="302"/>
      <c r="TH67" s="302"/>
      <c r="TI67" s="302"/>
      <c r="TJ67" s="302"/>
      <c r="TK67" s="302"/>
      <c r="TL67" s="302"/>
      <c r="TM67" s="302"/>
      <c r="TN67" s="302"/>
      <c r="TO67" s="302"/>
      <c r="TP67" s="302"/>
      <c r="TQ67" s="302"/>
      <c r="TR67" s="302"/>
      <c r="TS67" s="302"/>
      <c r="TT67" s="302"/>
      <c r="TU67" s="302"/>
      <c r="TV67" s="302"/>
      <c r="TW67" s="302"/>
      <c r="TX67" s="302"/>
      <c r="TY67" s="302"/>
      <c r="TZ67" s="302"/>
      <c r="UA67" s="302"/>
      <c r="UB67" s="302"/>
      <c r="UC67" s="302"/>
      <c r="UD67" s="302"/>
      <c r="UE67" s="302"/>
      <c r="UF67" s="302"/>
      <c r="UG67" s="302"/>
      <c r="UH67" s="302"/>
      <c r="UI67" s="302"/>
      <c r="UJ67" s="302"/>
      <c r="UK67" s="302"/>
      <c r="UL67" s="302"/>
      <c r="UM67" s="302"/>
      <c r="UN67" s="302"/>
      <c r="UO67" s="302"/>
      <c r="UP67" s="302"/>
      <c r="UQ67" s="302"/>
      <c r="UR67" s="302"/>
      <c r="US67" s="302"/>
      <c r="UT67" s="302"/>
      <c r="UU67" s="302"/>
      <c r="UV67" s="302"/>
      <c r="UW67" s="302"/>
      <c r="UX67" s="302"/>
      <c r="UY67" s="302"/>
      <c r="UZ67" s="302"/>
      <c r="VA67" s="302"/>
      <c r="VB67" s="302"/>
      <c r="VC67" s="302"/>
      <c r="VD67" s="302"/>
      <c r="VE67" s="302"/>
      <c r="VF67" s="302"/>
      <c r="VG67" s="302"/>
      <c r="VH67" s="302"/>
      <c r="VI67" s="302"/>
      <c r="VJ67" s="302"/>
      <c r="VK67" s="302"/>
      <c r="VL67" s="302"/>
      <c r="VM67" s="302"/>
      <c r="VN67" s="302"/>
      <c r="VO67" s="302"/>
      <c r="VP67" s="302"/>
      <c r="VQ67" s="302"/>
      <c r="VR67" s="302"/>
      <c r="VS67" s="302"/>
      <c r="VT67" s="302"/>
      <c r="VU67" s="302"/>
      <c r="VV67" s="302"/>
      <c r="VW67" s="302"/>
      <c r="VX67" s="302"/>
      <c r="VY67" s="302"/>
      <c r="VZ67" s="302"/>
      <c r="WA67" s="302"/>
      <c r="WB67" s="302"/>
      <c r="WC67" s="302"/>
      <c r="WD67" s="302"/>
      <c r="WE67" s="302"/>
      <c r="WF67" s="302"/>
      <c r="WG67" s="302"/>
      <c r="WH67" s="302"/>
      <c r="WI67" s="302"/>
      <c r="WJ67" s="302"/>
      <c r="WK67" s="302"/>
      <c r="WL67" s="302"/>
      <c r="WM67" s="302"/>
      <c r="WN67" s="302"/>
      <c r="WO67" s="302"/>
      <c r="WP67" s="302"/>
      <c r="WQ67" s="302"/>
      <c r="WR67" s="302"/>
      <c r="WS67" s="302"/>
      <c r="WT67" s="302"/>
      <c r="WU67" s="302"/>
      <c r="WV67" s="302"/>
      <c r="WW67" s="302"/>
      <c r="WX67" s="302"/>
      <c r="WY67" s="302"/>
      <c r="WZ67" s="302"/>
      <c r="XA67" s="302"/>
      <c r="XB67" s="302"/>
      <c r="XC67" s="302"/>
      <c r="XD67" s="302"/>
      <c r="XE67" s="302"/>
      <c r="XF67" s="302"/>
      <c r="XG67" s="302"/>
      <c r="XH67" s="302"/>
      <c r="XI67" s="302"/>
      <c r="XJ67" s="302"/>
      <c r="XK67" s="302"/>
      <c r="XL67" s="302"/>
      <c r="XM67" s="302"/>
      <c r="XN67" s="302"/>
      <c r="XO67" s="302"/>
      <c r="XP67" s="302"/>
      <c r="XQ67" s="302"/>
      <c r="XR67" s="302"/>
      <c r="XS67" s="302"/>
      <c r="XT67" s="302"/>
      <c r="XU67" s="302"/>
      <c r="XV67" s="302"/>
      <c r="XW67" s="302"/>
      <c r="XX67" s="302"/>
      <c r="XY67" s="302"/>
      <c r="XZ67" s="302"/>
      <c r="YA67" s="302"/>
      <c r="YB67" s="302"/>
      <c r="YC67" s="302"/>
      <c r="YD67" s="302"/>
      <c r="YE67" s="302"/>
      <c r="YF67" s="302"/>
      <c r="YG67" s="302"/>
      <c r="YH67" s="302"/>
      <c r="YI67" s="302"/>
      <c r="YJ67" s="302"/>
      <c r="YK67" s="302"/>
      <c r="YL67" s="302"/>
      <c r="YM67" s="302"/>
      <c r="YN67" s="302"/>
      <c r="YO67" s="302"/>
      <c r="YP67" s="302"/>
      <c r="YQ67" s="302"/>
      <c r="YR67" s="302"/>
      <c r="YS67" s="302"/>
      <c r="YT67" s="302"/>
      <c r="YU67" s="302"/>
      <c r="YV67" s="302"/>
      <c r="YW67" s="302"/>
      <c r="YX67" s="302"/>
      <c r="YY67" s="302"/>
      <c r="YZ67" s="302"/>
      <c r="ZA67" s="302"/>
      <c r="ZB67" s="302"/>
      <c r="ZC67" s="302"/>
      <c r="ZD67" s="302"/>
      <c r="ZE67" s="302"/>
      <c r="ZF67" s="302"/>
      <c r="ZG67" s="302"/>
      <c r="ZH67" s="302"/>
      <c r="ZI67" s="302"/>
      <c r="ZJ67" s="302"/>
      <c r="ZK67" s="302"/>
      <c r="ZL67" s="302"/>
      <c r="ZM67" s="302"/>
      <c r="ZN67" s="302"/>
      <c r="ZO67" s="302"/>
      <c r="ZP67" s="302"/>
      <c r="ZQ67" s="302"/>
      <c r="ZR67" s="302"/>
      <c r="ZS67" s="302"/>
      <c r="ZT67" s="302"/>
      <c r="ZU67" s="302"/>
      <c r="ZV67" s="302"/>
      <c r="ZW67" s="302"/>
      <c r="ZX67" s="302"/>
      <c r="ZY67" s="302"/>
      <c r="ZZ67" s="302"/>
      <c r="AAA67" s="302"/>
      <c r="AAB67" s="302"/>
      <c r="AAC67" s="302"/>
      <c r="AAD67" s="302"/>
      <c r="AAE67" s="302"/>
      <c r="AAF67" s="302"/>
      <c r="AAG67" s="302"/>
      <c r="AAH67" s="302"/>
      <c r="AAI67" s="302"/>
      <c r="AAJ67" s="302"/>
      <c r="AAK67" s="302"/>
      <c r="AAL67" s="302"/>
      <c r="AAM67" s="302"/>
      <c r="AAN67" s="302"/>
      <c r="AAO67" s="302"/>
      <c r="AAP67" s="302"/>
    </row>
    <row r="68" spans="1:718" s="300" customFormat="1" ht="15.75">
      <c r="A68" s="299"/>
      <c r="D68" s="301"/>
      <c r="E68" s="301"/>
      <c r="F68" s="301"/>
      <c r="G68" s="24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302"/>
      <c r="CI68" s="302"/>
      <c r="CJ68" s="302"/>
      <c r="CK68" s="302"/>
      <c r="CL68" s="302"/>
      <c r="CM68" s="302"/>
      <c r="CN68" s="302"/>
      <c r="CO68" s="302"/>
      <c r="CP68" s="302"/>
      <c r="CQ68" s="302"/>
      <c r="CR68" s="302"/>
      <c r="CS68" s="302"/>
      <c r="CT68" s="302"/>
      <c r="CU68" s="302"/>
      <c r="CV68" s="302"/>
      <c r="CW68" s="302"/>
      <c r="CX68" s="302"/>
      <c r="CY68" s="302"/>
      <c r="CZ68" s="302"/>
      <c r="DA68" s="302"/>
      <c r="DB68" s="302"/>
      <c r="DC68" s="302"/>
      <c r="DD68" s="302"/>
      <c r="DE68" s="302"/>
      <c r="DF68" s="302"/>
      <c r="DG68" s="302"/>
      <c r="DH68" s="302"/>
      <c r="DI68" s="302"/>
      <c r="DJ68" s="302"/>
      <c r="DK68" s="302"/>
      <c r="DL68" s="302"/>
      <c r="DM68" s="302"/>
      <c r="DN68" s="302"/>
      <c r="DO68" s="302"/>
      <c r="DP68" s="302"/>
      <c r="DQ68" s="302"/>
      <c r="DR68" s="302"/>
      <c r="DS68" s="302"/>
      <c r="DT68" s="302"/>
      <c r="DU68" s="302"/>
      <c r="DV68" s="302"/>
      <c r="DW68" s="302"/>
      <c r="DX68" s="302"/>
      <c r="DY68" s="302"/>
      <c r="DZ68" s="302"/>
      <c r="EA68" s="302"/>
      <c r="EB68" s="302"/>
      <c r="EC68" s="302"/>
      <c r="ED68" s="302"/>
      <c r="EE68" s="302"/>
      <c r="EF68" s="302"/>
      <c r="EG68" s="302"/>
      <c r="EH68" s="302"/>
      <c r="EI68" s="302"/>
      <c r="EJ68" s="302"/>
      <c r="EK68" s="302"/>
      <c r="EL68" s="302"/>
      <c r="EM68" s="302"/>
      <c r="EN68" s="302"/>
      <c r="EO68" s="302"/>
      <c r="EP68" s="302"/>
      <c r="EQ68" s="302"/>
      <c r="ER68" s="302"/>
      <c r="ES68" s="302"/>
      <c r="ET68" s="302"/>
      <c r="EU68" s="302"/>
      <c r="EV68" s="302"/>
      <c r="EW68" s="302"/>
      <c r="EX68" s="302"/>
      <c r="EY68" s="302"/>
      <c r="EZ68" s="302"/>
      <c r="FA68" s="302"/>
      <c r="FB68" s="302"/>
      <c r="FC68" s="302"/>
      <c r="FD68" s="302"/>
      <c r="FE68" s="302"/>
      <c r="FF68" s="302"/>
      <c r="FG68" s="302"/>
      <c r="FH68" s="302"/>
      <c r="FI68" s="302"/>
      <c r="FJ68" s="302"/>
      <c r="FK68" s="302"/>
      <c r="FL68" s="30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E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  <c r="LJ68" s="302"/>
      <c r="LK68" s="302"/>
      <c r="LL68" s="302"/>
      <c r="LM68" s="302"/>
      <c r="LN68" s="302"/>
      <c r="LO68" s="302"/>
      <c r="LP68" s="302"/>
      <c r="LQ68" s="302"/>
      <c r="LR68" s="302"/>
      <c r="LS68" s="302"/>
      <c r="LT68" s="302"/>
      <c r="LU68" s="302"/>
      <c r="LV68" s="302"/>
      <c r="LW68" s="302"/>
      <c r="LX68" s="302"/>
      <c r="LY68" s="302"/>
      <c r="LZ68" s="302"/>
      <c r="MA68" s="302"/>
      <c r="MB68" s="302"/>
      <c r="MC68" s="302"/>
      <c r="MD68" s="302"/>
      <c r="ME68" s="302"/>
      <c r="MF68" s="302"/>
      <c r="MG68" s="302"/>
      <c r="MH68" s="302"/>
      <c r="MI68" s="302"/>
      <c r="MJ68" s="302"/>
      <c r="MK68" s="302"/>
      <c r="ML68" s="302"/>
      <c r="MM68" s="302"/>
      <c r="MN68" s="302"/>
      <c r="MO68" s="302"/>
      <c r="MP68" s="302"/>
      <c r="MQ68" s="302"/>
      <c r="MR68" s="302"/>
      <c r="MS68" s="302"/>
      <c r="MT68" s="302"/>
      <c r="MU68" s="302"/>
      <c r="MV68" s="302"/>
      <c r="MW68" s="302"/>
      <c r="MX68" s="302"/>
      <c r="MY68" s="302"/>
      <c r="MZ68" s="302"/>
      <c r="NA68" s="302"/>
      <c r="NB68" s="302"/>
      <c r="NC68" s="302"/>
      <c r="ND68" s="302"/>
      <c r="NE68" s="302"/>
      <c r="NF68" s="302"/>
      <c r="NG68" s="302"/>
      <c r="NH68" s="302"/>
      <c r="NI68" s="302"/>
      <c r="NJ68" s="302"/>
      <c r="NK68" s="302"/>
      <c r="NL68" s="302"/>
      <c r="NM68" s="302"/>
      <c r="NN68" s="302"/>
      <c r="NO68" s="302"/>
      <c r="NP68" s="302"/>
      <c r="NQ68" s="302"/>
      <c r="NR68" s="302"/>
      <c r="NS68" s="302"/>
      <c r="NT68" s="302"/>
      <c r="NU68" s="302"/>
      <c r="NV68" s="302"/>
      <c r="NW68" s="302"/>
      <c r="NX68" s="302"/>
      <c r="NY68" s="302"/>
      <c r="NZ68" s="302"/>
      <c r="OA68" s="302"/>
      <c r="OB68" s="302"/>
      <c r="OC68" s="302"/>
      <c r="OD68" s="302"/>
      <c r="OE68" s="302"/>
      <c r="OF68" s="302"/>
      <c r="OG68" s="302"/>
      <c r="OH68" s="302"/>
      <c r="OI68" s="302"/>
      <c r="OJ68" s="302"/>
      <c r="OK68" s="302"/>
      <c r="OL68" s="302"/>
      <c r="OM68" s="302"/>
      <c r="ON68" s="302"/>
      <c r="OO68" s="302"/>
      <c r="OP68" s="302"/>
      <c r="OQ68" s="302"/>
      <c r="OR68" s="302"/>
      <c r="OS68" s="302"/>
      <c r="OT68" s="302"/>
      <c r="OU68" s="302"/>
      <c r="OV68" s="302"/>
      <c r="OW68" s="302"/>
      <c r="OX68" s="302"/>
      <c r="OY68" s="302"/>
      <c r="OZ68" s="302"/>
      <c r="PA68" s="302"/>
      <c r="PB68" s="302"/>
      <c r="PC68" s="302"/>
      <c r="PD68" s="302"/>
      <c r="PE68" s="302"/>
      <c r="PF68" s="302"/>
      <c r="PG68" s="302"/>
      <c r="PH68" s="302"/>
      <c r="PI68" s="302"/>
      <c r="PJ68" s="302"/>
      <c r="PK68" s="302"/>
      <c r="PL68" s="302"/>
      <c r="PM68" s="302"/>
      <c r="PN68" s="302"/>
      <c r="PO68" s="302"/>
      <c r="PP68" s="302"/>
      <c r="PQ68" s="302"/>
      <c r="PR68" s="302"/>
      <c r="PS68" s="302"/>
      <c r="PT68" s="302"/>
      <c r="PU68" s="302"/>
      <c r="PV68" s="302"/>
      <c r="PW68" s="302"/>
      <c r="PX68" s="302"/>
      <c r="PY68" s="302"/>
      <c r="PZ68" s="302"/>
      <c r="QA68" s="302"/>
      <c r="QB68" s="302"/>
      <c r="QC68" s="302"/>
      <c r="QD68" s="302"/>
      <c r="QE68" s="302"/>
      <c r="QF68" s="302"/>
      <c r="QG68" s="302"/>
      <c r="QH68" s="302"/>
      <c r="QI68" s="302"/>
      <c r="QJ68" s="302"/>
      <c r="QK68" s="302"/>
      <c r="QL68" s="302"/>
      <c r="QM68" s="302"/>
      <c r="QN68" s="302"/>
      <c r="QO68" s="302"/>
      <c r="QP68" s="302"/>
      <c r="QQ68" s="302"/>
      <c r="QR68" s="302"/>
      <c r="QS68" s="302"/>
      <c r="QT68" s="302"/>
      <c r="QU68" s="302"/>
      <c r="QV68" s="302"/>
      <c r="QW68" s="302"/>
      <c r="QX68" s="302"/>
      <c r="QY68" s="302"/>
      <c r="QZ68" s="302"/>
      <c r="RA68" s="302"/>
      <c r="RB68" s="302"/>
      <c r="RC68" s="302"/>
      <c r="RD68" s="302"/>
      <c r="RE68" s="302"/>
      <c r="RF68" s="302"/>
      <c r="RG68" s="302"/>
      <c r="RH68" s="302"/>
      <c r="RI68" s="302"/>
      <c r="RJ68" s="302"/>
      <c r="RK68" s="302"/>
      <c r="RL68" s="302"/>
      <c r="RM68" s="302"/>
      <c r="RN68" s="302"/>
      <c r="RO68" s="302"/>
      <c r="RP68" s="302"/>
      <c r="RQ68" s="302"/>
      <c r="RR68" s="302"/>
      <c r="RS68" s="302"/>
      <c r="RT68" s="302"/>
      <c r="RU68" s="302"/>
      <c r="RV68" s="302"/>
      <c r="RW68" s="302"/>
      <c r="RX68" s="302"/>
      <c r="RY68" s="302"/>
      <c r="RZ68" s="302"/>
      <c r="SA68" s="302"/>
      <c r="SB68" s="302"/>
      <c r="SC68" s="302"/>
      <c r="SD68" s="302"/>
      <c r="SE68" s="302"/>
      <c r="SF68" s="302"/>
      <c r="SG68" s="302"/>
      <c r="SH68" s="302"/>
      <c r="SI68" s="302"/>
      <c r="SJ68" s="302"/>
      <c r="SK68" s="302"/>
      <c r="SL68" s="302"/>
      <c r="SM68" s="302"/>
      <c r="SN68" s="302"/>
      <c r="SO68" s="302"/>
      <c r="SP68" s="302"/>
      <c r="SQ68" s="302"/>
      <c r="SR68" s="302"/>
      <c r="SS68" s="302"/>
      <c r="ST68" s="302"/>
      <c r="SU68" s="302"/>
      <c r="SV68" s="302"/>
      <c r="SW68" s="302"/>
      <c r="SX68" s="302"/>
      <c r="SY68" s="302"/>
      <c r="SZ68" s="302"/>
      <c r="TA68" s="302"/>
      <c r="TB68" s="302"/>
      <c r="TC68" s="302"/>
      <c r="TD68" s="302"/>
      <c r="TE68" s="302"/>
      <c r="TF68" s="302"/>
      <c r="TG68" s="302"/>
      <c r="TH68" s="302"/>
      <c r="TI68" s="302"/>
      <c r="TJ68" s="302"/>
      <c r="TK68" s="302"/>
      <c r="TL68" s="302"/>
      <c r="TM68" s="302"/>
      <c r="TN68" s="302"/>
      <c r="TO68" s="302"/>
      <c r="TP68" s="302"/>
      <c r="TQ68" s="302"/>
      <c r="TR68" s="302"/>
      <c r="TS68" s="302"/>
      <c r="TT68" s="302"/>
      <c r="TU68" s="302"/>
      <c r="TV68" s="302"/>
      <c r="TW68" s="302"/>
      <c r="TX68" s="302"/>
      <c r="TY68" s="302"/>
      <c r="TZ68" s="302"/>
      <c r="UA68" s="302"/>
      <c r="UB68" s="302"/>
      <c r="UC68" s="302"/>
      <c r="UD68" s="302"/>
      <c r="UE68" s="302"/>
      <c r="UF68" s="302"/>
      <c r="UG68" s="302"/>
      <c r="UH68" s="302"/>
      <c r="UI68" s="302"/>
      <c r="UJ68" s="302"/>
      <c r="UK68" s="302"/>
      <c r="UL68" s="302"/>
      <c r="UM68" s="302"/>
      <c r="UN68" s="302"/>
      <c r="UO68" s="302"/>
      <c r="UP68" s="302"/>
      <c r="UQ68" s="302"/>
      <c r="UR68" s="302"/>
      <c r="US68" s="302"/>
      <c r="UT68" s="302"/>
      <c r="UU68" s="302"/>
      <c r="UV68" s="302"/>
      <c r="UW68" s="302"/>
      <c r="UX68" s="302"/>
      <c r="UY68" s="302"/>
      <c r="UZ68" s="302"/>
      <c r="VA68" s="302"/>
      <c r="VB68" s="302"/>
      <c r="VC68" s="302"/>
      <c r="VD68" s="302"/>
      <c r="VE68" s="302"/>
      <c r="VF68" s="302"/>
      <c r="VG68" s="302"/>
      <c r="VH68" s="302"/>
      <c r="VI68" s="302"/>
      <c r="VJ68" s="302"/>
      <c r="VK68" s="302"/>
      <c r="VL68" s="302"/>
      <c r="VM68" s="302"/>
      <c r="VN68" s="302"/>
      <c r="VO68" s="302"/>
      <c r="VP68" s="302"/>
      <c r="VQ68" s="302"/>
      <c r="VR68" s="302"/>
      <c r="VS68" s="302"/>
      <c r="VT68" s="302"/>
      <c r="VU68" s="302"/>
      <c r="VV68" s="302"/>
      <c r="VW68" s="302"/>
      <c r="VX68" s="302"/>
      <c r="VY68" s="302"/>
      <c r="VZ68" s="302"/>
      <c r="WA68" s="302"/>
      <c r="WB68" s="302"/>
      <c r="WC68" s="302"/>
      <c r="WD68" s="302"/>
      <c r="WE68" s="302"/>
      <c r="WF68" s="302"/>
      <c r="WG68" s="302"/>
      <c r="WH68" s="302"/>
      <c r="WI68" s="302"/>
      <c r="WJ68" s="302"/>
      <c r="WK68" s="302"/>
      <c r="WL68" s="302"/>
      <c r="WM68" s="302"/>
      <c r="WN68" s="302"/>
      <c r="WO68" s="302"/>
      <c r="WP68" s="302"/>
      <c r="WQ68" s="302"/>
      <c r="WR68" s="302"/>
      <c r="WS68" s="302"/>
      <c r="WT68" s="302"/>
      <c r="WU68" s="302"/>
      <c r="WV68" s="302"/>
      <c r="WW68" s="302"/>
      <c r="WX68" s="302"/>
      <c r="WY68" s="302"/>
      <c r="WZ68" s="302"/>
      <c r="XA68" s="302"/>
      <c r="XB68" s="302"/>
      <c r="XC68" s="302"/>
      <c r="XD68" s="302"/>
      <c r="XE68" s="302"/>
      <c r="XF68" s="302"/>
      <c r="XG68" s="302"/>
      <c r="XH68" s="302"/>
      <c r="XI68" s="302"/>
      <c r="XJ68" s="302"/>
      <c r="XK68" s="302"/>
      <c r="XL68" s="302"/>
      <c r="XM68" s="302"/>
      <c r="XN68" s="302"/>
      <c r="XO68" s="302"/>
      <c r="XP68" s="302"/>
      <c r="XQ68" s="302"/>
      <c r="XR68" s="302"/>
      <c r="XS68" s="302"/>
      <c r="XT68" s="302"/>
      <c r="XU68" s="302"/>
      <c r="XV68" s="302"/>
      <c r="XW68" s="302"/>
      <c r="XX68" s="302"/>
      <c r="XY68" s="302"/>
      <c r="XZ68" s="302"/>
      <c r="YA68" s="302"/>
      <c r="YB68" s="302"/>
      <c r="YC68" s="302"/>
      <c r="YD68" s="302"/>
      <c r="YE68" s="302"/>
      <c r="YF68" s="302"/>
      <c r="YG68" s="302"/>
      <c r="YH68" s="302"/>
      <c r="YI68" s="302"/>
      <c r="YJ68" s="302"/>
      <c r="YK68" s="302"/>
      <c r="YL68" s="302"/>
      <c r="YM68" s="302"/>
      <c r="YN68" s="302"/>
      <c r="YO68" s="302"/>
      <c r="YP68" s="302"/>
      <c r="YQ68" s="302"/>
      <c r="YR68" s="302"/>
      <c r="YS68" s="302"/>
      <c r="YT68" s="302"/>
      <c r="YU68" s="302"/>
      <c r="YV68" s="302"/>
      <c r="YW68" s="302"/>
      <c r="YX68" s="302"/>
      <c r="YY68" s="302"/>
      <c r="YZ68" s="302"/>
      <c r="ZA68" s="302"/>
      <c r="ZB68" s="302"/>
      <c r="ZC68" s="302"/>
      <c r="ZD68" s="302"/>
      <c r="ZE68" s="302"/>
      <c r="ZF68" s="302"/>
      <c r="ZG68" s="302"/>
      <c r="ZH68" s="302"/>
      <c r="ZI68" s="302"/>
      <c r="ZJ68" s="302"/>
      <c r="ZK68" s="302"/>
      <c r="ZL68" s="302"/>
      <c r="ZM68" s="302"/>
      <c r="ZN68" s="302"/>
      <c r="ZO68" s="302"/>
      <c r="ZP68" s="302"/>
      <c r="ZQ68" s="302"/>
      <c r="ZR68" s="302"/>
      <c r="ZS68" s="302"/>
      <c r="ZT68" s="302"/>
      <c r="ZU68" s="302"/>
      <c r="ZV68" s="302"/>
      <c r="ZW68" s="302"/>
      <c r="ZX68" s="302"/>
      <c r="ZY68" s="302"/>
      <c r="ZZ68" s="302"/>
      <c r="AAA68" s="302"/>
      <c r="AAB68" s="302"/>
      <c r="AAC68" s="302"/>
      <c r="AAD68" s="302"/>
      <c r="AAE68" s="302"/>
      <c r="AAF68" s="302"/>
      <c r="AAG68" s="302"/>
      <c r="AAH68" s="302"/>
      <c r="AAI68" s="302"/>
      <c r="AAJ68" s="302"/>
      <c r="AAK68" s="302"/>
      <c r="AAL68" s="302"/>
      <c r="AAM68" s="302"/>
      <c r="AAN68" s="302"/>
      <c r="AAO68" s="302"/>
      <c r="AAP68" s="302"/>
    </row>
    <row r="69" spans="1:718" s="300" customFormat="1" ht="15.75">
      <c r="A69" s="299"/>
      <c r="D69" s="301"/>
      <c r="E69" s="301"/>
      <c r="F69" s="301"/>
      <c r="G69" s="24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2"/>
      <c r="CQ69" s="302"/>
      <c r="CR69" s="302"/>
      <c r="CS69" s="302"/>
      <c r="CT69" s="302"/>
      <c r="CU69" s="302"/>
      <c r="CV69" s="302"/>
      <c r="CW69" s="302"/>
      <c r="CX69" s="302"/>
      <c r="CY69" s="302"/>
      <c r="CZ69" s="302"/>
      <c r="DA69" s="302"/>
      <c r="DB69" s="302"/>
      <c r="DC69" s="302"/>
      <c r="DD69" s="302"/>
      <c r="DE69" s="302"/>
      <c r="DF69" s="302"/>
      <c r="DG69" s="302"/>
      <c r="DH69" s="302"/>
      <c r="DI69" s="302"/>
      <c r="DJ69" s="302"/>
      <c r="DK69" s="302"/>
      <c r="DL69" s="302"/>
      <c r="DM69" s="302"/>
      <c r="DN69" s="302"/>
      <c r="DO69" s="302"/>
      <c r="DP69" s="302"/>
      <c r="DQ69" s="302"/>
      <c r="DR69" s="302"/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2"/>
      <c r="EL69" s="302"/>
      <c r="EM69" s="302"/>
      <c r="EN69" s="302"/>
      <c r="EO69" s="302"/>
      <c r="EP69" s="302"/>
      <c r="EQ69" s="302"/>
      <c r="ER69" s="302"/>
      <c r="ES69" s="302"/>
      <c r="ET69" s="302"/>
      <c r="EU69" s="302"/>
      <c r="EV69" s="302"/>
      <c r="EW69" s="302"/>
      <c r="EX69" s="302"/>
      <c r="EY69" s="302"/>
      <c r="EZ69" s="302"/>
      <c r="FA69" s="302"/>
      <c r="FB69" s="302"/>
      <c r="FC69" s="302"/>
      <c r="FD69" s="302"/>
      <c r="FE69" s="302"/>
      <c r="FF69" s="302"/>
      <c r="FG69" s="302"/>
      <c r="FH69" s="302"/>
      <c r="FI69" s="302"/>
      <c r="FJ69" s="302"/>
      <c r="FK69" s="302"/>
      <c r="FL69" s="302"/>
      <c r="FM69" s="302"/>
      <c r="FN69" s="302"/>
      <c r="FO69" s="302"/>
      <c r="FP69" s="302"/>
      <c r="FQ69" s="302"/>
      <c r="FR69" s="302"/>
      <c r="FS69" s="302"/>
      <c r="FT69" s="302"/>
      <c r="FU69" s="302"/>
      <c r="FV69" s="302"/>
      <c r="FW69" s="302"/>
      <c r="FX69" s="302"/>
      <c r="FY69" s="302"/>
      <c r="FZ69" s="302"/>
      <c r="GA69" s="302"/>
      <c r="GB69" s="302"/>
      <c r="GC69" s="302"/>
      <c r="GD69" s="302"/>
      <c r="GE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  <c r="LJ69" s="302"/>
      <c r="LK69" s="302"/>
      <c r="LL69" s="302"/>
      <c r="LM69" s="302"/>
      <c r="LN69" s="302"/>
      <c r="LO69" s="302"/>
      <c r="LP69" s="302"/>
      <c r="LQ69" s="302"/>
      <c r="LR69" s="302"/>
      <c r="LS69" s="302"/>
      <c r="LT69" s="302"/>
      <c r="LU69" s="302"/>
      <c r="LV69" s="302"/>
      <c r="LW69" s="302"/>
      <c r="LX69" s="302"/>
      <c r="LY69" s="302"/>
      <c r="LZ69" s="302"/>
      <c r="MA69" s="302"/>
      <c r="MB69" s="302"/>
      <c r="MC69" s="302"/>
      <c r="MD69" s="302"/>
      <c r="ME69" s="302"/>
      <c r="MF69" s="302"/>
      <c r="MG69" s="302"/>
      <c r="MH69" s="302"/>
      <c r="MI69" s="302"/>
      <c r="MJ69" s="302"/>
      <c r="MK69" s="302"/>
      <c r="ML69" s="302"/>
      <c r="MM69" s="302"/>
      <c r="MN69" s="302"/>
      <c r="MO69" s="302"/>
      <c r="MP69" s="302"/>
      <c r="MQ69" s="302"/>
      <c r="MR69" s="302"/>
      <c r="MS69" s="302"/>
      <c r="MT69" s="302"/>
      <c r="MU69" s="302"/>
      <c r="MV69" s="302"/>
      <c r="MW69" s="302"/>
      <c r="MX69" s="302"/>
      <c r="MY69" s="302"/>
      <c r="MZ69" s="302"/>
      <c r="NA69" s="302"/>
      <c r="NB69" s="302"/>
      <c r="NC69" s="302"/>
      <c r="ND69" s="302"/>
      <c r="NE69" s="302"/>
      <c r="NF69" s="302"/>
      <c r="NG69" s="302"/>
      <c r="NH69" s="302"/>
      <c r="NI69" s="302"/>
      <c r="NJ69" s="302"/>
      <c r="NK69" s="302"/>
      <c r="NL69" s="302"/>
      <c r="NM69" s="302"/>
      <c r="NN69" s="302"/>
      <c r="NO69" s="302"/>
      <c r="NP69" s="302"/>
      <c r="NQ69" s="302"/>
      <c r="NR69" s="302"/>
      <c r="NS69" s="302"/>
      <c r="NT69" s="302"/>
      <c r="NU69" s="302"/>
      <c r="NV69" s="302"/>
      <c r="NW69" s="302"/>
      <c r="NX69" s="302"/>
      <c r="NY69" s="302"/>
      <c r="NZ69" s="302"/>
      <c r="OA69" s="302"/>
      <c r="OB69" s="302"/>
      <c r="OC69" s="302"/>
      <c r="OD69" s="302"/>
      <c r="OE69" s="302"/>
      <c r="OF69" s="302"/>
      <c r="OG69" s="302"/>
      <c r="OH69" s="302"/>
      <c r="OI69" s="302"/>
      <c r="OJ69" s="302"/>
      <c r="OK69" s="302"/>
      <c r="OL69" s="302"/>
      <c r="OM69" s="302"/>
      <c r="ON69" s="302"/>
      <c r="OO69" s="302"/>
      <c r="OP69" s="302"/>
      <c r="OQ69" s="302"/>
      <c r="OR69" s="302"/>
      <c r="OS69" s="302"/>
      <c r="OT69" s="302"/>
      <c r="OU69" s="302"/>
      <c r="OV69" s="302"/>
      <c r="OW69" s="302"/>
      <c r="OX69" s="302"/>
      <c r="OY69" s="302"/>
      <c r="OZ69" s="302"/>
      <c r="PA69" s="302"/>
      <c r="PB69" s="302"/>
      <c r="PC69" s="302"/>
      <c r="PD69" s="302"/>
      <c r="PE69" s="302"/>
      <c r="PF69" s="302"/>
      <c r="PG69" s="302"/>
      <c r="PH69" s="302"/>
      <c r="PI69" s="302"/>
      <c r="PJ69" s="302"/>
      <c r="PK69" s="302"/>
      <c r="PL69" s="302"/>
      <c r="PM69" s="302"/>
      <c r="PN69" s="302"/>
      <c r="PO69" s="302"/>
      <c r="PP69" s="302"/>
      <c r="PQ69" s="302"/>
      <c r="PR69" s="302"/>
      <c r="PS69" s="302"/>
      <c r="PT69" s="302"/>
      <c r="PU69" s="302"/>
      <c r="PV69" s="302"/>
      <c r="PW69" s="302"/>
      <c r="PX69" s="302"/>
      <c r="PY69" s="302"/>
      <c r="PZ69" s="302"/>
      <c r="QA69" s="302"/>
      <c r="QB69" s="302"/>
      <c r="QC69" s="302"/>
      <c r="QD69" s="302"/>
      <c r="QE69" s="302"/>
      <c r="QF69" s="302"/>
      <c r="QG69" s="302"/>
      <c r="QH69" s="302"/>
      <c r="QI69" s="302"/>
      <c r="QJ69" s="302"/>
      <c r="QK69" s="302"/>
      <c r="QL69" s="302"/>
      <c r="QM69" s="302"/>
      <c r="QN69" s="302"/>
      <c r="QO69" s="302"/>
      <c r="QP69" s="302"/>
      <c r="QQ69" s="302"/>
      <c r="QR69" s="302"/>
      <c r="QS69" s="302"/>
      <c r="QT69" s="302"/>
      <c r="QU69" s="302"/>
      <c r="QV69" s="302"/>
      <c r="QW69" s="302"/>
      <c r="QX69" s="302"/>
      <c r="QY69" s="302"/>
      <c r="QZ69" s="302"/>
      <c r="RA69" s="302"/>
      <c r="RB69" s="302"/>
      <c r="RC69" s="302"/>
      <c r="RD69" s="302"/>
      <c r="RE69" s="302"/>
      <c r="RF69" s="302"/>
      <c r="RG69" s="302"/>
      <c r="RH69" s="302"/>
      <c r="RI69" s="302"/>
      <c r="RJ69" s="302"/>
      <c r="RK69" s="302"/>
      <c r="RL69" s="302"/>
      <c r="RM69" s="302"/>
      <c r="RN69" s="302"/>
      <c r="RO69" s="302"/>
      <c r="RP69" s="302"/>
      <c r="RQ69" s="302"/>
      <c r="RR69" s="302"/>
      <c r="RS69" s="302"/>
      <c r="RT69" s="302"/>
      <c r="RU69" s="302"/>
      <c r="RV69" s="302"/>
      <c r="RW69" s="302"/>
      <c r="RX69" s="302"/>
      <c r="RY69" s="302"/>
      <c r="RZ69" s="302"/>
      <c r="SA69" s="302"/>
      <c r="SB69" s="302"/>
      <c r="SC69" s="302"/>
      <c r="SD69" s="302"/>
      <c r="SE69" s="302"/>
      <c r="SF69" s="302"/>
      <c r="SG69" s="302"/>
      <c r="SH69" s="302"/>
      <c r="SI69" s="302"/>
      <c r="SJ69" s="302"/>
      <c r="SK69" s="302"/>
      <c r="SL69" s="302"/>
      <c r="SM69" s="302"/>
      <c r="SN69" s="302"/>
      <c r="SO69" s="302"/>
      <c r="SP69" s="302"/>
      <c r="SQ69" s="302"/>
      <c r="SR69" s="302"/>
      <c r="SS69" s="302"/>
      <c r="ST69" s="302"/>
      <c r="SU69" s="302"/>
      <c r="SV69" s="302"/>
      <c r="SW69" s="302"/>
      <c r="SX69" s="302"/>
      <c r="SY69" s="302"/>
      <c r="SZ69" s="302"/>
      <c r="TA69" s="302"/>
      <c r="TB69" s="302"/>
      <c r="TC69" s="302"/>
      <c r="TD69" s="302"/>
      <c r="TE69" s="302"/>
      <c r="TF69" s="302"/>
      <c r="TG69" s="302"/>
      <c r="TH69" s="302"/>
      <c r="TI69" s="302"/>
      <c r="TJ69" s="302"/>
      <c r="TK69" s="302"/>
      <c r="TL69" s="302"/>
      <c r="TM69" s="302"/>
      <c r="TN69" s="302"/>
      <c r="TO69" s="302"/>
      <c r="TP69" s="302"/>
      <c r="TQ69" s="302"/>
      <c r="TR69" s="302"/>
      <c r="TS69" s="302"/>
      <c r="TT69" s="302"/>
      <c r="TU69" s="302"/>
      <c r="TV69" s="302"/>
      <c r="TW69" s="302"/>
      <c r="TX69" s="302"/>
      <c r="TY69" s="302"/>
      <c r="TZ69" s="302"/>
      <c r="UA69" s="302"/>
      <c r="UB69" s="302"/>
      <c r="UC69" s="302"/>
      <c r="UD69" s="302"/>
      <c r="UE69" s="302"/>
      <c r="UF69" s="302"/>
      <c r="UG69" s="302"/>
      <c r="UH69" s="302"/>
      <c r="UI69" s="302"/>
      <c r="UJ69" s="302"/>
      <c r="UK69" s="302"/>
      <c r="UL69" s="302"/>
      <c r="UM69" s="302"/>
      <c r="UN69" s="302"/>
      <c r="UO69" s="302"/>
      <c r="UP69" s="302"/>
      <c r="UQ69" s="302"/>
      <c r="UR69" s="302"/>
      <c r="US69" s="302"/>
      <c r="UT69" s="302"/>
      <c r="UU69" s="302"/>
      <c r="UV69" s="302"/>
      <c r="UW69" s="302"/>
      <c r="UX69" s="302"/>
      <c r="UY69" s="302"/>
      <c r="UZ69" s="302"/>
      <c r="VA69" s="302"/>
      <c r="VB69" s="302"/>
      <c r="VC69" s="302"/>
      <c r="VD69" s="302"/>
      <c r="VE69" s="302"/>
      <c r="VF69" s="302"/>
      <c r="VG69" s="302"/>
      <c r="VH69" s="302"/>
      <c r="VI69" s="302"/>
      <c r="VJ69" s="302"/>
      <c r="VK69" s="302"/>
      <c r="VL69" s="302"/>
      <c r="VM69" s="302"/>
      <c r="VN69" s="302"/>
      <c r="VO69" s="302"/>
      <c r="VP69" s="302"/>
      <c r="VQ69" s="302"/>
      <c r="VR69" s="302"/>
      <c r="VS69" s="302"/>
      <c r="VT69" s="302"/>
      <c r="VU69" s="302"/>
      <c r="VV69" s="302"/>
      <c r="VW69" s="302"/>
      <c r="VX69" s="302"/>
      <c r="VY69" s="302"/>
      <c r="VZ69" s="302"/>
      <c r="WA69" s="302"/>
      <c r="WB69" s="302"/>
      <c r="WC69" s="302"/>
      <c r="WD69" s="302"/>
      <c r="WE69" s="302"/>
      <c r="WF69" s="302"/>
      <c r="WG69" s="302"/>
      <c r="WH69" s="302"/>
      <c r="WI69" s="302"/>
      <c r="WJ69" s="302"/>
      <c r="WK69" s="302"/>
      <c r="WL69" s="302"/>
      <c r="WM69" s="302"/>
      <c r="WN69" s="302"/>
      <c r="WO69" s="302"/>
      <c r="WP69" s="302"/>
      <c r="WQ69" s="302"/>
      <c r="WR69" s="302"/>
      <c r="WS69" s="302"/>
      <c r="WT69" s="302"/>
      <c r="WU69" s="302"/>
      <c r="WV69" s="302"/>
      <c r="WW69" s="302"/>
      <c r="WX69" s="302"/>
      <c r="WY69" s="302"/>
      <c r="WZ69" s="302"/>
      <c r="XA69" s="302"/>
      <c r="XB69" s="302"/>
      <c r="XC69" s="302"/>
      <c r="XD69" s="302"/>
      <c r="XE69" s="302"/>
      <c r="XF69" s="302"/>
      <c r="XG69" s="302"/>
      <c r="XH69" s="302"/>
      <c r="XI69" s="302"/>
      <c r="XJ69" s="302"/>
      <c r="XK69" s="302"/>
      <c r="XL69" s="302"/>
      <c r="XM69" s="302"/>
      <c r="XN69" s="302"/>
      <c r="XO69" s="302"/>
      <c r="XP69" s="302"/>
      <c r="XQ69" s="302"/>
      <c r="XR69" s="302"/>
      <c r="XS69" s="302"/>
      <c r="XT69" s="302"/>
      <c r="XU69" s="302"/>
      <c r="XV69" s="302"/>
      <c r="XW69" s="302"/>
      <c r="XX69" s="302"/>
      <c r="XY69" s="302"/>
      <c r="XZ69" s="302"/>
      <c r="YA69" s="302"/>
      <c r="YB69" s="302"/>
      <c r="YC69" s="302"/>
      <c r="YD69" s="302"/>
      <c r="YE69" s="302"/>
      <c r="YF69" s="302"/>
      <c r="YG69" s="302"/>
      <c r="YH69" s="302"/>
      <c r="YI69" s="302"/>
      <c r="YJ69" s="302"/>
      <c r="YK69" s="302"/>
      <c r="YL69" s="302"/>
      <c r="YM69" s="302"/>
      <c r="YN69" s="302"/>
      <c r="YO69" s="302"/>
      <c r="YP69" s="302"/>
      <c r="YQ69" s="302"/>
      <c r="YR69" s="302"/>
      <c r="YS69" s="302"/>
      <c r="YT69" s="302"/>
      <c r="YU69" s="302"/>
      <c r="YV69" s="302"/>
      <c r="YW69" s="302"/>
      <c r="YX69" s="302"/>
      <c r="YY69" s="302"/>
      <c r="YZ69" s="302"/>
      <c r="ZA69" s="302"/>
      <c r="ZB69" s="302"/>
      <c r="ZC69" s="302"/>
      <c r="ZD69" s="302"/>
      <c r="ZE69" s="302"/>
      <c r="ZF69" s="302"/>
      <c r="ZG69" s="302"/>
      <c r="ZH69" s="302"/>
      <c r="ZI69" s="302"/>
      <c r="ZJ69" s="302"/>
      <c r="ZK69" s="302"/>
      <c r="ZL69" s="302"/>
      <c r="ZM69" s="302"/>
      <c r="ZN69" s="302"/>
      <c r="ZO69" s="302"/>
      <c r="ZP69" s="302"/>
      <c r="ZQ69" s="302"/>
      <c r="ZR69" s="302"/>
      <c r="ZS69" s="302"/>
      <c r="ZT69" s="302"/>
      <c r="ZU69" s="302"/>
      <c r="ZV69" s="302"/>
      <c r="ZW69" s="302"/>
      <c r="ZX69" s="302"/>
      <c r="ZY69" s="302"/>
      <c r="ZZ69" s="302"/>
      <c r="AAA69" s="302"/>
      <c r="AAB69" s="302"/>
      <c r="AAC69" s="302"/>
      <c r="AAD69" s="302"/>
      <c r="AAE69" s="302"/>
      <c r="AAF69" s="302"/>
      <c r="AAG69" s="302"/>
      <c r="AAH69" s="302"/>
      <c r="AAI69" s="302"/>
      <c r="AAJ69" s="302"/>
      <c r="AAK69" s="302"/>
      <c r="AAL69" s="302"/>
      <c r="AAM69" s="302"/>
      <c r="AAN69" s="302"/>
      <c r="AAO69" s="302"/>
      <c r="AAP69" s="302"/>
    </row>
    <row r="70" spans="1:718" s="300" customFormat="1" ht="15.75">
      <c r="A70" s="299"/>
      <c r="D70" s="301"/>
      <c r="E70" s="301"/>
      <c r="F70" s="301"/>
      <c r="G70" s="24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2"/>
      <c r="CI70" s="302"/>
      <c r="CJ70" s="302"/>
      <c r="CK70" s="302"/>
      <c r="CL70" s="302"/>
      <c r="CM70" s="302"/>
      <c r="CN70" s="302"/>
      <c r="CO70" s="302"/>
      <c r="CP70" s="302"/>
      <c r="CQ70" s="302"/>
      <c r="CR70" s="302"/>
      <c r="CS70" s="302"/>
      <c r="CT70" s="302"/>
      <c r="CU70" s="302"/>
      <c r="CV70" s="302"/>
      <c r="CW70" s="302"/>
      <c r="CX70" s="302"/>
      <c r="CY70" s="302"/>
      <c r="CZ70" s="302"/>
      <c r="DA70" s="302"/>
      <c r="DB70" s="302"/>
      <c r="DC70" s="302"/>
      <c r="DD70" s="302"/>
      <c r="DE70" s="302"/>
      <c r="DF70" s="302"/>
      <c r="DG70" s="302"/>
      <c r="DH70" s="302"/>
      <c r="DI70" s="302"/>
      <c r="DJ70" s="302"/>
      <c r="DK70" s="302"/>
      <c r="DL70" s="302"/>
      <c r="DM70" s="302"/>
      <c r="DN70" s="302"/>
      <c r="DO70" s="302"/>
      <c r="DP70" s="302"/>
      <c r="DQ70" s="302"/>
      <c r="DR70" s="302"/>
      <c r="DS70" s="302"/>
      <c r="DT70" s="302"/>
      <c r="DU70" s="302"/>
      <c r="DV70" s="302"/>
      <c r="DW70" s="302"/>
      <c r="DX70" s="302"/>
      <c r="DY70" s="302"/>
      <c r="DZ70" s="302"/>
      <c r="EA70" s="302"/>
      <c r="EB70" s="302"/>
      <c r="EC70" s="302"/>
      <c r="ED70" s="302"/>
      <c r="EE70" s="302"/>
      <c r="EF70" s="302"/>
      <c r="EG70" s="302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0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E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  <c r="LJ70" s="302"/>
      <c r="LK70" s="302"/>
      <c r="LL70" s="302"/>
      <c r="LM70" s="302"/>
      <c r="LN70" s="302"/>
      <c r="LO70" s="302"/>
      <c r="LP70" s="302"/>
      <c r="LQ70" s="302"/>
      <c r="LR70" s="302"/>
      <c r="LS70" s="302"/>
      <c r="LT70" s="302"/>
      <c r="LU70" s="302"/>
      <c r="LV70" s="302"/>
      <c r="LW70" s="302"/>
      <c r="LX70" s="302"/>
      <c r="LY70" s="302"/>
      <c r="LZ70" s="302"/>
      <c r="MA70" s="302"/>
      <c r="MB70" s="302"/>
      <c r="MC70" s="302"/>
      <c r="MD70" s="302"/>
      <c r="ME70" s="302"/>
      <c r="MF70" s="302"/>
      <c r="MG70" s="302"/>
      <c r="MH70" s="302"/>
      <c r="MI70" s="302"/>
      <c r="MJ70" s="302"/>
      <c r="MK70" s="302"/>
      <c r="ML70" s="302"/>
      <c r="MM70" s="302"/>
      <c r="MN70" s="302"/>
      <c r="MO70" s="302"/>
      <c r="MP70" s="302"/>
      <c r="MQ70" s="302"/>
      <c r="MR70" s="302"/>
      <c r="MS70" s="302"/>
      <c r="MT70" s="302"/>
      <c r="MU70" s="302"/>
      <c r="MV70" s="302"/>
      <c r="MW70" s="302"/>
      <c r="MX70" s="302"/>
      <c r="MY70" s="302"/>
      <c r="MZ70" s="302"/>
      <c r="NA70" s="302"/>
      <c r="NB70" s="302"/>
      <c r="NC70" s="302"/>
      <c r="ND70" s="302"/>
      <c r="NE70" s="302"/>
      <c r="NF70" s="302"/>
      <c r="NG70" s="302"/>
      <c r="NH70" s="302"/>
      <c r="NI70" s="302"/>
      <c r="NJ70" s="302"/>
      <c r="NK70" s="302"/>
      <c r="NL70" s="302"/>
      <c r="NM70" s="302"/>
      <c r="NN70" s="302"/>
      <c r="NO70" s="302"/>
      <c r="NP70" s="302"/>
      <c r="NQ70" s="302"/>
      <c r="NR70" s="302"/>
      <c r="NS70" s="302"/>
      <c r="NT70" s="302"/>
      <c r="NU70" s="302"/>
      <c r="NV70" s="302"/>
      <c r="NW70" s="302"/>
      <c r="NX70" s="302"/>
      <c r="NY70" s="302"/>
      <c r="NZ70" s="302"/>
      <c r="OA70" s="302"/>
      <c r="OB70" s="302"/>
      <c r="OC70" s="302"/>
      <c r="OD70" s="302"/>
      <c r="OE70" s="302"/>
      <c r="OF70" s="302"/>
      <c r="OG70" s="302"/>
      <c r="OH70" s="302"/>
      <c r="OI70" s="302"/>
      <c r="OJ70" s="302"/>
      <c r="OK70" s="302"/>
      <c r="OL70" s="302"/>
      <c r="OM70" s="302"/>
      <c r="ON70" s="302"/>
      <c r="OO70" s="302"/>
      <c r="OP70" s="302"/>
      <c r="OQ70" s="302"/>
      <c r="OR70" s="302"/>
      <c r="OS70" s="302"/>
      <c r="OT70" s="302"/>
      <c r="OU70" s="302"/>
      <c r="OV70" s="302"/>
      <c r="OW70" s="302"/>
      <c r="OX70" s="302"/>
      <c r="OY70" s="302"/>
      <c r="OZ70" s="302"/>
      <c r="PA70" s="302"/>
      <c r="PB70" s="302"/>
      <c r="PC70" s="302"/>
      <c r="PD70" s="302"/>
      <c r="PE70" s="302"/>
      <c r="PF70" s="302"/>
      <c r="PG70" s="302"/>
      <c r="PH70" s="302"/>
      <c r="PI70" s="302"/>
      <c r="PJ70" s="302"/>
      <c r="PK70" s="302"/>
      <c r="PL70" s="302"/>
      <c r="PM70" s="302"/>
      <c r="PN70" s="302"/>
      <c r="PO70" s="302"/>
      <c r="PP70" s="302"/>
      <c r="PQ70" s="302"/>
      <c r="PR70" s="302"/>
      <c r="PS70" s="302"/>
      <c r="PT70" s="302"/>
      <c r="PU70" s="302"/>
      <c r="PV70" s="302"/>
      <c r="PW70" s="302"/>
      <c r="PX70" s="302"/>
      <c r="PY70" s="302"/>
      <c r="PZ70" s="302"/>
      <c r="QA70" s="302"/>
      <c r="QB70" s="302"/>
      <c r="QC70" s="302"/>
      <c r="QD70" s="302"/>
      <c r="QE70" s="302"/>
      <c r="QF70" s="302"/>
      <c r="QG70" s="302"/>
      <c r="QH70" s="302"/>
      <c r="QI70" s="302"/>
      <c r="QJ70" s="302"/>
      <c r="QK70" s="302"/>
      <c r="QL70" s="302"/>
      <c r="QM70" s="302"/>
      <c r="QN70" s="302"/>
      <c r="QO70" s="302"/>
      <c r="QP70" s="302"/>
      <c r="QQ70" s="302"/>
      <c r="QR70" s="302"/>
      <c r="QS70" s="302"/>
      <c r="QT70" s="302"/>
      <c r="QU70" s="302"/>
      <c r="QV70" s="302"/>
      <c r="QW70" s="302"/>
      <c r="QX70" s="302"/>
      <c r="QY70" s="302"/>
      <c r="QZ70" s="302"/>
      <c r="RA70" s="302"/>
      <c r="RB70" s="302"/>
      <c r="RC70" s="302"/>
      <c r="RD70" s="302"/>
      <c r="RE70" s="302"/>
      <c r="RF70" s="302"/>
      <c r="RG70" s="302"/>
      <c r="RH70" s="302"/>
      <c r="RI70" s="302"/>
      <c r="RJ70" s="302"/>
      <c r="RK70" s="302"/>
      <c r="RL70" s="302"/>
      <c r="RM70" s="302"/>
      <c r="RN70" s="302"/>
      <c r="RO70" s="302"/>
      <c r="RP70" s="302"/>
      <c r="RQ70" s="302"/>
      <c r="RR70" s="302"/>
      <c r="RS70" s="302"/>
      <c r="RT70" s="302"/>
      <c r="RU70" s="302"/>
      <c r="RV70" s="302"/>
      <c r="RW70" s="302"/>
      <c r="RX70" s="302"/>
      <c r="RY70" s="302"/>
      <c r="RZ70" s="302"/>
      <c r="SA70" s="302"/>
      <c r="SB70" s="302"/>
      <c r="SC70" s="302"/>
      <c r="SD70" s="302"/>
      <c r="SE70" s="302"/>
      <c r="SF70" s="302"/>
      <c r="SG70" s="302"/>
      <c r="SH70" s="302"/>
      <c r="SI70" s="302"/>
      <c r="SJ70" s="302"/>
      <c r="SK70" s="302"/>
      <c r="SL70" s="302"/>
      <c r="SM70" s="302"/>
      <c r="SN70" s="302"/>
      <c r="SO70" s="302"/>
      <c r="SP70" s="302"/>
      <c r="SQ70" s="302"/>
      <c r="SR70" s="302"/>
      <c r="SS70" s="302"/>
      <c r="ST70" s="302"/>
      <c r="SU70" s="302"/>
      <c r="SV70" s="302"/>
      <c r="SW70" s="302"/>
      <c r="SX70" s="302"/>
      <c r="SY70" s="302"/>
      <c r="SZ70" s="302"/>
      <c r="TA70" s="302"/>
      <c r="TB70" s="302"/>
      <c r="TC70" s="302"/>
      <c r="TD70" s="302"/>
      <c r="TE70" s="302"/>
      <c r="TF70" s="302"/>
      <c r="TG70" s="302"/>
      <c r="TH70" s="302"/>
      <c r="TI70" s="302"/>
      <c r="TJ70" s="302"/>
      <c r="TK70" s="302"/>
      <c r="TL70" s="302"/>
      <c r="TM70" s="302"/>
      <c r="TN70" s="302"/>
      <c r="TO70" s="302"/>
      <c r="TP70" s="302"/>
      <c r="TQ70" s="302"/>
      <c r="TR70" s="302"/>
      <c r="TS70" s="302"/>
      <c r="TT70" s="302"/>
      <c r="TU70" s="302"/>
      <c r="TV70" s="302"/>
      <c r="TW70" s="302"/>
      <c r="TX70" s="302"/>
      <c r="TY70" s="302"/>
      <c r="TZ70" s="302"/>
      <c r="UA70" s="302"/>
      <c r="UB70" s="302"/>
      <c r="UC70" s="302"/>
      <c r="UD70" s="302"/>
      <c r="UE70" s="302"/>
      <c r="UF70" s="302"/>
      <c r="UG70" s="302"/>
      <c r="UH70" s="302"/>
      <c r="UI70" s="302"/>
      <c r="UJ70" s="302"/>
      <c r="UK70" s="302"/>
      <c r="UL70" s="302"/>
      <c r="UM70" s="302"/>
      <c r="UN70" s="302"/>
      <c r="UO70" s="302"/>
      <c r="UP70" s="302"/>
      <c r="UQ70" s="302"/>
      <c r="UR70" s="302"/>
      <c r="US70" s="302"/>
      <c r="UT70" s="302"/>
      <c r="UU70" s="302"/>
      <c r="UV70" s="302"/>
      <c r="UW70" s="302"/>
      <c r="UX70" s="302"/>
      <c r="UY70" s="302"/>
      <c r="UZ70" s="302"/>
      <c r="VA70" s="302"/>
      <c r="VB70" s="302"/>
      <c r="VC70" s="302"/>
      <c r="VD70" s="302"/>
      <c r="VE70" s="302"/>
      <c r="VF70" s="302"/>
      <c r="VG70" s="302"/>
      <c r="VH70" s="302"/>
      <c r="VI70" s="302"/>
      <c r="VJ70" s="302"/>
      <c r="VK70" s="302"/>
      <c r="VL70" s="302"/>
      <c r="VM70" s="302"/>
      <c r="VN70" s="302"/>
      <c r="VO70" s="302"/>
      <c r="VP70" s="302"/>
      <c r="VQ70" s="302"/>
      <c r="VR70" s="302"/>
      <c r="VS70" s="302"/>
      <c r="VT70" s="302"/>
      <c r="VU70" s="302"/>
      <c r="VV70" s="302"/>
      <c r="VW70" s="302"/>
      <c r="VX70" s="302"/>
      <c r="VY70" s="302"/>
      <c r="VZ70" s="302"/>
      <c r="WA70" s="302"/>
      <c r="WB70" s="302"/>
      <c r="WC70" s="302"/>
      <c r="WD70" s="302"/>
      <c r="WE70" s="302"/>
      <c r="WF70" s="302"/>
      <c r="WG70" s="302"/>
      <c r="WH70" s="302"/>
      <c r="WI70" s="302"/>
      <c r="WJ70" s="302"/>
      <c r="WK70" s="302"/>
      <c r="WL70" s="302"/>
      <c r="WM70" s="302"/>
      <c r="WN70" s="302"/>
      <c r="WO70" s="302"/>
      <c r="WP70" s="302"/>
      <c r="WQ70" s="302"/>
      <c r="WR70" s="302"/>
      <c r="WS70" s="302"/>
      <c r="WT70" s="302"/>
      <c r="WU70" s="302"/>
      <c r="WV70" s="302"/>
      <c r="WW70" s="302"/>
      <c r="WX70" s="302"/>
      <c r="WY70" s="302"/>
      <c r="WZ70" s="302"/>
      <c r="XA70" s="302"/>
      <c r="XB70" s="302"/>
      <c r="XC70" s="302"/>
      <c r="XD70" s="302"/>
      <c r="XE70" s="302"/>
      <c r="XF70" s="302"/>
      <c r="XG70" s="302"/>
      <c r="XH70" s="302"/>
      <c r="XI70" s="302"/>
      <c r="XJ70" s="302"/>
      <c r="XK70" s="302"/>
      <c r="XL70" s="302"/>
      <c r="XM70" s="302"/>
      <c r="XN70" s="302"/>
      <c r="XO70" s="302"/>
      <c r="XP70" s="302"/>
      <c r="XQ70" s="302"/>
      <c r="XR70" s="302"/>
      <c r="XS70" s="302"/>
      <c r="XT70" s="302"/>
      <c r="XU70" s="302"/>
      <c r="XV70" s="302"/>
      <c r="XW70" s="302"/>
      <c r="XX70" s="302"/>
      <c r="XY70" s="302"/>
      <c r="XZ70" s="302"/>
      <c r="YA70" s="302"/>
      <c r="YB70" s="302"/>
      <c r="YC70" s="302"/>
      <c r="YD70" s="302"/>
      <c r="YE70" s="302"/>
      <c r="YF70" s="302"/>
      <c r="YG70" s="302"/>
      <c r="YH70" s="302"/>
      <c r="YI70" s="302"/>
      <c r="YJ70" s="302"/>
      <c r="YK70" s="302"/>
      <c r="YL70" s="302"/>
      <c r="YM70" s="302"/>
      <c r="YN70" s="302"/>
      <c r="YO70" s="302"/>
      <c r="YP70" s="302"/>
      <c r="YQ70" s="302"/>
      <c r="YR70" s="302"/>
      <c r="YS70" s="302"/>
      <c r="YT70" s="302"/>
      <c r="YU70" s="302"/>
      <c r="YV70" s="302"/>
      <c r="YW70" s="302"/>
      <c r="YX70" s="302"/>
      <c r="YY70" s="302"/>
      <c r="YZ70" s="302"/>
      <c r="ZA70" s="302"/>
      <c r="ZB70" s="302"/>
      <c r="ZC70" s="302"/>
      <c r="ZD70" s="302"/>
      <c r="ZE70" s="302"/>
      <c r="ZF70" s="302"/>
      <c r="ZG70" s="302"/>
      <c r="ZH70" s="302"/>
      <c r="ZI70" s="302"/>
      <c r="ZJ70" s="302"/>
      <c r="ZK70" s="302"/>
      <c r="ZL70" s="302"/>
      <c r="ZM70" s="302"/>
      <c r="ZN70" s="302"/>
      <c r="ZO70" s="302"/>
      <c r="ZP70" s="302"/>
      <c r="ZQ70" s="302"/>
      <c r="ZR70" s="302"/>
      <c r="ZS70" s="302"/>
      <c r="ZT70" s="302"/>
      <c r="ZU70" s="302"/>
      <c r="ZV70" s="302"/>
      <c r="ZW70" s="302"/>
      <c r="ZX70" s="302"/>
      <c r="ZY70" s="302"/>
      <c r="ZZ70" s="302"/>
      <c r="AAA70" s="302"/>
      <c r="AAB70" s="302"/>
      <c r="AAC70" s="302"/>
      <c r="AAD70" s="302"/>
      <c r="AAE70" s="302"/>
      <c r="AAF70" s="302"/>
      <c r="AAG70" s="302"/>
      <c r="AAH70" s="302"/>
      <c r="AAI70" s="302"/>
      <c r="AAJ70" s="302"/>
      <c r="AAK70" s="302"/>
      <c r="AAL70" s="302"/>
      <c r="AAM70" s="302"/>
      <c r="AAN70" s="302"/>
      <c r="AAO70" s="302"/>
      <c r="AAP70" s="302"/>
    </row>
    <row r="71" spans="1:718" s="300" customFormat="1" ht="15.75">
      <c r="A71" s="299"/>
      <c r="D71" s="301"/>
      <c r="E71" s="301"/>
      <c r="F71" s="301"/>
      <c r="G71" s="24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2"/>
      <c r="CI71" s="302"/>
      <c r="CJ71" s="302"/>
      <c r="CK71" s="302"/>
      <c r="CL71" s="302"/>
      <c r="CM71" s="302"/>
      <c r="CN71" s="302"/>
      <c r="CO71" s="302"/>
      <c r="CP71" s="302"/>
      <c r="CQ71" s="302"/>
      <c r="CR71" s="302"/>
      <c r="CS71" s="302"/>
      <c r="CT71" s="302"/>
      <c r="CU71" s="302"/>
      <c r="CV71" s="302"/>
      <c r="CW71" s="302"/>
      <c r="CX71" s="302"/>
      <c r="CY71" s="302"/>
      <c r="CZ71" s="302"/>
      <c r="DA71" s="302"/>
      <c r="DB71" s="302"/>
      <c r="DC71" s="302"/>
      <c r="DD71" s="302"/>
      <c r="DE71" s="302"/>
      <c r="DF71" s="302"/>
      <c r="DG71" s="302"/>
      <c r="DH71" s="302"/>
      <c r="DI71" s="302"/>
      <c r="DJ71" s="302"/>
      <c r="DK71" s="302"/>
      <c r="DL71" s="302"/>
      <c r="DM71" s="302"/>
      <c r="DN71" s="302"/>
      <c r="DO71" s="302"/>
      <c r="DP71" s="302"/>
      <c r="DQ71" s="302"/>
      <c r="DR71" s="302"/>
      <c r="DS71" s="302"/>
      <c r="DT71" s="302"/>
      <c r="DU71" s="302"/>
      <c r="DV71" s="302"/>
      <c r="DW71" s="302"/>
      <c r="DX71" s="302"/>
      <c r="DY71" s="302"/>
      <c r="DZ71" s="302"/>
      <c r="EA71" s="302"/>
      <c r="EB71" s="302"/>
      <c r="EC71" s="302"/>
      <c r="ED71" s="302"/>
      <c r="EE71" s="302"/>
      <c r="EF71" s="302"/>
      <c r="EG71" s="302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0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E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  <c r="LJ71" s="302"/>
      <c r="LK71" s="302"/>
      <c r="LL71" s="302"/>
      <c r="LM71" s="302"/>
      <c r="LN71" s="302"/>
      <c r="LO71" s="302"/>
      <c r="LP71" s="302"/>
      <c r="LQ71" s="302"/>
      <c r="LR71" s="302"/>
      <c r="LS71" s="302"/>
      <c r="LT71" s="302"/>
      <c r="LU71" s="302"/>
      <c r="LV71" s="302"/>
      <c r="LW71" s="302"/>
      <c r="LX71" s="302"/>
      <c r="LY71" s="302"/>
      <c r="LZ71" s="302"/>
      <c r="MA71" s="302"/>
      <c r="MB71" s="302"/>
      <c r="MC71" s="302"/>
      <c r="MD71" s="302"/>
      <c r="ME71" s="302"/>
      <c r="MF71" s="302"/>
      <c r="MG71" s="302"/>
      <c r="MH71" s="302"/>
      <c r="MI71" s="302"/>
      <c r="MJ71" s="302"/>
      <c r="MK71" s="302"/>
      <c r="ML71" s="302"/>
      <c r="MM71" s="302"/>
      <c r="MN71" s="302"/>
      <c r="MO71" s="302"/>
      <c r="MP71" s="302"/>
      <c r="MQ71" s="302"/>
      <c r="MR71" s="302"/>
      <c r="MS71" s="302"/>
      <c r="MT71" s="302"/>
      <c r="MU71" s="302"/>
      <c r="MV71" s="302"/>
      <c r="MW71" s="302"/>
      <c r="MX71" s="302"/>
      <c r="MY71" s="302"/>
      <c r="MZ71" s="302"/>
      <c r="NA71" s="302"/>
      <c r="NB71" s="302"/>
      <c r="NC71" s="302"/>
      <c r="ND71" s="302"/>
      <c r="NE71" s="302"/>
      <c r="NF71" s="302"/>
      <c r="NG71" s="302"/>
      <c r="NH71" s="302"/>
      <c r="NI71" s="302"/>
      <c r="NJ71" s="302"/>
      <c r="NK71" s="302"/>
      <c r="NL71" s="302"/>
      <c r="NM71" s="302"/>
      <c r="NN71" s="302"/>
      <c r="NO71" s="302"/>
      <c r="NP71" s="302"/>
      <c r="NQ71" s="302"/>
      <c r="NR71" s="302"/>
      <c r="NS71" s="302"/>
      <c r="NT71" s="302"/>
      <c r="NU71" s="302"/>
      <c r="NV71" s="302"/>
      <c r="NW71" s="302"/>
      <c r="NX71" s="302"/>
      <c r="NY71" s="302"/>
      <c r="NZ71" s="302"/>
      <c r="OA71" s="302"/>
      <c r="OB71" s="302"/>
      <c r="OC71" s="302"/>
      <c r="OD71" s="302"/>
      <c r="OE71" s="302"/>
      <c r="OF71" s="302"/>
      <c r="OG71" s="302"/>
      <c r="OH71" s="302"/>
      <c r="OI71" s="302"/>
      <c r="OJ71" s="302"/>
      <c r="OK71" s="302"/>
      <c r="OL71" s="302"/>
      <c r="OM71" s="302"/>
      <c r="ON71" s="302"/>
      <c r="OO71" s="302"/>
      <c r="OP71" s="302"/>
      <c r="OQ71" s="302"/>
      <c r="OR71" s="302"/>
      <c r="OS71" s="302"/>
      <c r="OT71" s="302"/>
      <c r="OU71" s="302"/>
      <c r="OV71" s="302"/>
      <c r="OW71" s="302"/>
      <c r="OX71" s="302"/>
      <c r="OY71" s="302"/>
      <c r="OZ71" s="302"/>
      <c r="PA71" s="302"/>
      <c r="PB71" s="302"/>
      <c r="PC71" s="302"/>
      <c r="PD71" s="302"/>
      <c r="PE71" s="302"/>
      <c r="PF71" s="302"/>
      <c r="PG71" s="302"/>
      <c r="PH71" s="302"/>
      <c r="PI71" s="302"/>
      <c r="PJ71" s="302"/>
      <c r="PK71" s="302"/>
      <c r="PL71" s="302"/>
      <c r="PM71" s="302"/>
      <c r="PN71" s="302"/>
      <c r="PO71" s="302"/>
      <c r="PP71" s="302"/>
      <c r="PQ71" s="302"/>
      <c r="PR71" s="302"/>
      <c r="PS71" s="302"/>
      <c r="PT71" s="302"/>
      <c r="PU71" s="302"/>
      <c r="PV71" s="302"/>
      <c r="PW71" s="302"/>
      <c r="PX71" s="302"/>
      <c r="PY71" s="302"/>
      <c r="PZ71" s="302"/>
      <c r="QA71" s="302"/>
      <c r="QB71" s="302"/>
      <c r="QC71" s="302"/>
      <c r="QD71" s="302"/>
      <c r="QE71" s="302"/>
      <c r="QF71" s="302"/>
      <c r="QG71" s="302"/>
      <c r="QH71" s="302"/>
      <c r="QI71" s="302"/>
      <c r="QJ71" s="302"/>
      <c r="QK71" s="302"/>
      <c r="QL71" s="302"/>
      <c r="QM71" s="302"/>
      <c r="QN71" s="302"/>
      <c r="QO71" s="302"/>
      <c r="QP71" s="302"/>
      <c r="QQ71" s="302"/>
      <c r="QR71" s="302"/>
      <c r="QS71" s="302"/>
      <c r="QT71" s="302"/>
      <c r="QU71" s="302"/>
      <c r="QV71" s="302"/>
      <c r="QW71" s="302"/>
      <c r="QX71" s="302"/>
      <c r="QY71" s="302"/>
      <c r="QZ71" s="302"/>
      <c r="RA71" s="302"/>
      <c r="RB71" s="302"/>
      <c r="RC71" s="302"/>
      <c r="RD71" s="302"/>
      <c r="RE71" s="302"/>
      <c r="RF71" s="302"/>
      <c r="RG71" s="302"/>
      <c r="RH71" s="302"/>
      <c r="RI71" s="302"/>
      <c r="RJ71" s="302"/>
      <c r="RK71" s="302"/>
      <c r="RL71" s="302"/>
      <c r="RM71" s="302"/>
      <c r="RN71" s="302"/>
      <c r="RO71" s="302"/>
      <c r="RP71" s="302"/>
      <c r="RQ71" s="302"/>
      <c r="RR71" s="302"/>
      <c r="RS71" s="302"/>
      <c r="RT71" s="302"/>
      <c r="RU71" s="302"/>
      <c r="RV71" s="302"/>
      <c r="RW71" s="302"/>
      <c r="RX71" s="302"/>
      <c r="RY71" s="302"/>
      <c r="RZ71" s="302"/>
      <c r="SA71" s="302"/>
      <c r="SB71" s="302"/>
      <c r="SC71" s="302"/>
      <c r="SD71" s="302"/>
      <c r="SE71" s="302"/>
      <c r="SF71" s="302"/>
      <c r="SG71" s="302"/>
      <c r="SH71" s="302"/>
      <c r="SI71" s="302"/>
      <c r="SJ71" s="302"/>
      <c r="SK71" s="302"/>
      <c r="SL71" s="302"/>
      <c r="SM71" s="302"/>
      <c r="SN71" s="302"/>
      <c r="SO71" s="302"/>
      <c r="SP71" s="302"/>
      <c r="SQ71" s="302"/>
      <c r="SR71" s="302"/>
      <c r="SS71" s="302"/>
      <c r="ST71" s="302"/>
      <c r="SU71" s="302"/>
      <c r="SV71" s="302"/>
      <c r="SW71" s="302"/>
      <c r="SX71" s="302"/>
      <c r="SY71" s="302"/>
      <c r="SZ71" s="302"/>
      <c r="TA71" s="302"/>
      <c r="TB71" s="302"/>
      <c r="TC71" s="302"/>
      <c r="TD71" s="302"/>
      <c r="TE71" s="302"/>
      <c r="TF71" s="302"/>
      <c r="TG71" s="302"/>
      <c r="TH71" s="302"/>
      <c r="TI71" s="302"/>
      <c r="TJ71" s="302"/>
      <c r="TK71" s="302"/>
      <c r="TL71" s="302"/>
      <c r="TM71" s="302"/>
      <c r="TN71" s="302"/>
      <c r="TO71" s="302"/>
      <c r="TP71" s="302"/>
      <c r="TQ71" s="302"/>
      <c r="TR71" s="302"/>
      <c r="TS71" s="302"/>
      <c r="TT71" s="302"/>
      <c r="TU71" s="302"/>
      <c r="TV71" s="302"/>
      <c r="TW71" s="302"/>
      <c r="TX71" s="302"/>
      <c r="TY71" s="302"/>
      <c r="TZ71" s="302"/>
      <c r="UA71" s="302"/>
      <c r="UB71" s="302"/>
      <c r="UC71" s="302"/>
      <c r="UD71" s="302"/>
      <c r="UE71" s="302"/>
      <c r="UF71" s="302"/>
      <c r="UG71" s="302"/>
      <c r="UH71" s="302"/>
      <c r="UI71" s="302"/>
      <c r="UJ71" s="302"/>
      <c r="UK71" s="302"/>
      <c r="UL71" s="302"/>
      <c r="UM71" s="302"/>
      <c r="UN71" s="302"/>
      <c r="UO71" s="302"/>
      <c r="UP71" s="302"/>
      <c r="UQ71" s="302"/>
      <c r="UR71" s="302"/>
      <c r="US71" s="302"/>
      <c r="UT71" s="302"/>
      <c r="UU71" s="302"/>
      <c r="UV71" s="302"/>
      <c r="UW71" s="302"/>
      <c r="UX71" s="302"/>
      <c r="UY71" s="302"/>
      <c r="UZ71" s="302"/>
      <c r="VA71" s="302"/>
      <c r="VB71" s="302"/>
      <c r="VC71" s="302"/>
      <c r="VD71" s="302"/>
      <c r="VE71" s="302"/>
      <c r="VF71" s="302"/>
      <c r="VG71" s="302"/>
      <c r="VH71" s="302"/>
      <c r="VI71" s="302"/>
      <c r="VJ71" s="302"/>
      <c r="VK71" s="302"/>
      <c r="VL71" s="302"/>
      <c r="VM71" s="302"/>
      <c r="VN71" s="302"/>
      <c r="VO71" s="302"/>
      <c r="VP71" s="302"/>
      <c r="VQ71" s="302"/>
      <c r="VR71" s="302"/>
      <c r="VS71" s="302"/>
      <c r="VT71" s="302"/>
      <c r="VU71" s="302"/>
      <c r="VV71" s="302"/>
      <c r="VW71" s="302"/>
      <c r="VX71" s="302"/>
      <c r="VY71" s="302"/>
      <c r="VZ71" s="302"/>
      <c r="WA71" s="302"/>
      <c r="WB71" s="302"/>
      <c r="WC71" s="302"/>
      <c r="WD71" s="302"/>
      <c r="WE71" s="302"/>
      <c r="WF71" s="302"/>
      <c r="WG71" s="302"/>
      <c r="WH71" s="302"/>
      <c r="WI71" s="302"/>
      <c r="WJ71" s="302"/>
      <c r="WK71" s="302"/>
      <c r="WL71" s="302"/>
      <c r="WM71" s="302"/>
      <c r="WN71" s="302"/>
      <c r="WO71" s="302"/>
      <c r="WP71" s="302"/>
      <c r="WQ71" s="302"/>
      <c r="WR71" s="302"/>
      <c r="WS71" s="302"/>
      <c r="WT71" s="302"/>
      <c r="WU71" s="302"/>
      <c r="WV71" s="302"/>
      <c r="WW71" s="302"/>
      <c r="WX71" s="302"/>
      <c r="WY71" s="302"/>
      <c r="WZ71" s="302"/>
      <c r="XA71" s="302"/>
      <c r="XB71" s="302"/>
      <c r="XC71" s="302"/>
      <c r="XD71" s="302"/>
      <c r="XE71" s="302"/>
      <c r="XF71" s="302"/>
      <c r="XG71" s="302"/>
      <c r="XH71" s="302"/>
      <c r="XI71" s="302"/>
      <c r="XJ71" s="302"/>
      <c r="XK71" s="302"/>
      <c r="XL71" s="302"/>
      <c r="XM71" s="302"/>
      <c r="XN71" s="302"/>
      <c r="XO71" s="302"/>
      <c r="XP71" s="302"/>
      <c r="XQ71" s="302"/>
      <c r="XR71" s="302"/>
      <c r="XS71" s="302"/>
      <c r="XT71" s="302"/>
      <c r="XU71" s="302"/>
      <c r="XV71" s="302"/>
      <c r="XW71" s="302"/>
      <c r="XX71" s="302"/>
      <c r="XY71" s="302"/>
      <c r="XZ71" s="302"/>
      <c r="YA71" s="302"/>
      <c r="YB71" s="302"/>
      <c r="YC71" s="302"/>
      <c r="YD71" s="302"/>
      <c r="YE71" s="302"/>
      <c r="YF71" s="302"/>
      <c r="YG71" s="302"/>
      <c r="YH71" s="302"/>
      <c r="YI71" s="302"/>
      <c r="YJ71" s="302"/>
      <c r="YK71" s="302"/>
      <c r="YL71" s="302"/>
      <c r="YM71" s="302"/>
      <c r="YN71" s="302"/>
      <c r="YO71" s="302"/>
      <c r="YP71" s="302"/>
      <c r="YQ71" s="302"/>
      <c r="YR71" s="302"/>
      <c r="YS71" s="302"/>
      <c r="YT71" s="302"/>
      <c r="YU71" s="302"/>
      <c r="YV71" s="302"/>
      <c r="YW71" s="302"/>
      <c r="YX71" s="302"/>
      <c r="YY71" s="302"/>
      <c r="YZ71" s="302"/>
      <c r="ZA71" s="302"/>
      <c r="ZB71" s="302"/>
      <c r="ZC71" s="302"/>
      <c r="ZD71" s="302"/>
      <c r="ZE71" s="302"/>
      <c r="ZF71" s="302"/>
      <c r="ZG71" s="302"/>
      <c r="ZH71" s="302"/>
      <c r="ZI71" s="302"/>
      <c r="ZJ71" s="302"/>
      <c r="ZK71" s="302"/>
      <c r="ZL71" s="302"/>
      <c r="ZM71" s="302"/>
      <c r="ZN71" s="302"/>
      <c r="ZO71" s="302"/>
      <c r="ZP71" s="302"/>
      <c r="ZQ71" s="302"/>
      <c r="ZR71" s="302"/>
      <c r="ZS71" s="302"/>
      <c r="ZT71" s="302"/>
      <c r="ZU71" s="302"/>
      <c r="ZV71" s="302"/>
      <c r="ZW71" s="302"/>
      <c r="ZX71" s="302"/>
      <c r="ZY71" s="302"/>
      <c r="ZZ71" s="302"/>
      <c r="AAA71" s="302"/>
      <c r="AAB71" s="302"/>
      <c r="AAC71" s="302"/>
      <c r="AAD71" s="302"/>
      <c r="AAE71" s="302"/>
      <c r="AAF71" s="302"/>
      <c r="AAG71" s="302"/>
      <c r="AAH71" s="302"/>
      <c r="AAI71" s="302"/>
      <c r="AAJ71" s="302"/>
      <c r="AAK71" s="302"/>
      <c r="AAL71" s="302"/>
      <c r="AAM71" s="302"/>
      <c r="AAN71" s="302"/>
      <c r="AAO71" s="302"/>
      <c r="AAP71" s="302"/>
    </row>
  </sheetData>
  <sortState xmlns:xlrd2="http://schemas.microsoft.com/office/spreadsheetml/2017/richdata2" ref="A5:G32">
    <sortCondition ref="F5:F32"/>
  </sortState>
  <mergeCells count="9">
    <mergeCell ref="A58:C58"/>
    <mergeCell ref="I58:J58"/>
    <mergeCell ref="A44:F44"/>
    <mergeCell ref="A53:C53"/>
    <mergeCell ref="E53:G53"/>
    <mergeCell ref="J53:K53"/>
    <mergeCell ref="A54:C54"/>
    <mergeCell ref="E54:G54"/>
    <mergeCell ref="J54:K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T96"/>
  <sheetViews>
    <sheetView topLeftCell="A34" zoomScale="69" zoomScaleNormal="69" zoomScaleSheetLayoutView="28" zoomScalePageLayoutView="77" workbookViewId="0">
      <selection activeCell="A8" sqref="A8"/>
    </sheetView>
  </sheetViews>
  <sheetFormatPr baseColWidth="10" defaultRowHeight="15"/>
  <cols>
    <col min="1" max="1" width="7.42578125" style="2" customWidth="1"/>
    <col min="2" max="2" width="26.28515625" style="2" customWidth="1"/>
    <col min="3" max="3" width="36.5703125" style="2" bestFit="1" customWidth="1"/>
    <col min="4" max="4" width="18.28515625" style="66" customWidth="1"/>
    <col min="5" max="5" width="72.140625" style="2" bestFit="1" customWidth="1"/>
    <col min="6" max="6" width="35" style="2" customWidth="1"/>
    <col min="7" max="7" width="16.5703125" style="2" bestFit="1" customWidth="1"/>
    <col min="8" max="8" width="17.42578125" style="2" bestFit="1" customWidth="1"/>
    <col min="9" max="9" width="22.85546875" style="2" bestFit="1" customWidth="1"/>
    <col min="10" max="10" width="33.85546875" style="2" bestFit="1" customWidth="1"/>
    <col min="11" max="11" width="26.42578125" style="2" bestFit="1" customWidth="1"/>
    <col min="12" max="12" width="38.85546875" style="2" bestFit="1" customWidth="1"/>
    <col min="13" max="13" width="26.42578125" style="3" customWidth="1"/>
    <col min="14" max="14" width="25.85546875" style="3" customWidth="1"/>
    <col min="15" max="15" width="25" style="2" customWidth="1"/>
    <col min="16" max="16" width="25.85546875" style="2" customWidth="1"/>
    <col min="17" max="17" width="25.140625" style="2" customWidth="1"/>
    <col min="18" max="18" width="18.42578125" style="2" bestFit="1" customWidth="1"/>
    <col min="19" max="19" width="25.140625" style="2" bestFit="1" customWidth="1"/>
    <col min="20" max="20" width="30.85546875" style="2" bestFit="1" customWidth="1"/>
    <col min="21" max="16384" width="11.42578125" style="2"/>
  </cols>
  <sheetData>
    <row r="1" spans="1:20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.75">
      <c r="A2" s="71" t="s">
        <v>476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5.75">
      <c r="A3" s="71" t="s">
        <v>139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>
      <c r="A4" s="3"/>
      <c r="B4" s="3"/>
      <c r="C4" s="3"/>
      <c r="D4" s="55"/>
      <c r="E4" s="3"/>
      <c r="F4" s="3"/>
      <c r="G4" s="3"/>
      <c r="H4" s="3"/>
      <c r="I4" s="3"/>
      <c r="J4" s="3"/>
      <c r="K4" s="3"/>
      <c r="L4" s="3"/>
      <c r="O4" s="3"/>
      <c r="P4" s="3"/>
      <c r="Q4" s="3"/>
      <c r="R4" s="3"/>
      <c r="S4" s="3"/>
      <c r="T4" s="3"/>
    </row>
    <row r="5" spans="1:20" ht="47.25">
      <c r="A5" s="24" t="s">
        <v>1</v>
      </c>
      <c r="B5" s="24" t="s">
        <v>25</v>
      </c>
      <c r="C5" s="24" t="s">
        <v>9</v>
      </c>
      <c r="D5" s="56" t="s">
        <v>26</v>
      </c>
      <c r="E5" s="24" t="s">
        <v>2</v>
      </c>
      <c r="F5" s="24" t="s">
        <v>27</v>
      </c>
      <c r="G5" s="24" t="s">
        <v>290</v>
      </c>
      <c r="H5" s="24" t="s">
        <v>39</v>
      </c>
      <c r="I5" s="24" t="s">
        <v>291</v>
      </c>
      <c r="J5" s="24" t="s">
        <v>477</v>
      </c>
      <c r="K5" s="24" t="s">
        <v>15</v>
      </c>
      <c r="L5" s="24" t="s">
        <v>16</v>
      </c>
      <c r="M5" s="24" t="s">
        <v>18</v>
      </c>
      <c r="N5" s="24" t="s">
        <v>19</v>
      </c>
      <c r="O5" s="24" t="s">
        <v>20</v>
      </c>
      <c r="P5" s="24" t="s">
        <v>5</v>
      </c>
    </row>
    <row r="6" spans="1:20" s="8" customFormat="1" ht="24.95" customHeight="1">
      <c r="A6" s="69">
        <v>1</v>
      </c>
      <c r="B6" s="69">
        <v>193</v>
      </c>
      <c r="C6" s="69" t="s">
        <v>440</v>
      </c>
      <c r="D6" s="57">
        <v>43694</v>
      </c>
      <c r="E6" s="83" t="s">
        <v>408</v>
      </c>
      <c r="F6" s="83" t="s">
        <v>271</v>
      </c>
      <c r="G6" s="83">
        <v>3.4</v>
      </c>
      <c r="H6" s="30" t="s">
        <v>159</v>
      </c>
      <c r="I6" s="30" t="s">
        <v>409</v>
      </c>
      <c r="J6" s="5">
        <f>188918-66798.9</f>
        <v>122119.1</v>
      </c>
      <c r="K6" s="5"/>
      <c r="L6" s="41"/>
      <c r="M6" s="41"/>
      <c r="N6" s="41"/>
      <c r="O6" s="5">
        <f>188918-66798.9</f>
        <v>122119.1</v>
      </c>
      <c r="P6" s="39">
        <f t="shared" ref="P6:P16" si="0">+D6+60</f>
        <v>43754</v>
      </c>
    </row>
    <row r="7" spans="1:20" s="80" customFormat="1" ht="30" customHeight="1">
      <c r="A7" s="69">
        <v>2</v>
      </c>
      <c r="B7" s="69">
        <v>43</v>
      </c>
      <c r="C7" s="82" t="s">
        <v>322</v>
      </c>
      <c r="D7" s="58">
        <v>43647</v>
      </c>
      <c r="E7" s="70" t="s">
        <v>222</v>
      </c>
      <c r="F7" s="82" t="s">
        <v>29</v>
      </c>
      <c r="G7" s="83" t="s">
        <v>196</v>
      </c>
      <c r="H7" s="83" t="s">
        <v>159</v>
      </c>
      <c r="I7" s="83" t="s">
        <v>318</v>
      </c>
      <c r="J7" s="41">
        <f>133463.9-63224.4-52952.5</f>
        <v>17287</v>
      </c>
      <c r="K7" s="41"/>
      <c r="L7" s="41"/>
      <c r="M7" s="41"/>
      <c r="N7" s="41"/>
      <c r="O7" s="41">
        <f>133463.9-63224.4-52952.5</f>
        <v>17287</v>
      </c>
      <c r="P7" s="39">
        <f t="shared" si="0"/>
        <v>43707</v>
      </c>
    </row>
    <row r="8" spans="1:20" s="155" customFormat="1" ht="30" customHeight="1">
      <c r="A8" s="69">
        <f t="shared" ref="A8:A16" si="1">1+A7</f>
        <v>3</v>
      </c>
      <c r="B8" s="69">
        <v>40</v>
      </c>
      <c r="C8" s="82" t="s">
        <v>330</v>
      </c>
      <c r="D8" s="58">
        <v>43663</v>
      </c>
      <c r="E8" s="70" t="s">
        <v>247</v>
      </c>
      <c r="F8" s="82" t="s">
        <v>29</v>
      </c>
      <c r="G8" s="83">
        <v>3.4</v>
      </c>
      <c r="H8" s="83" t="s">
        <v>159</v>
      </c>
      <c r="I8" s="83" t="s">
        <v>246</v>
      </c>
      <c r="J8" s="41">
        <v>6195</v>
      </c>
      <c r="K8" s="41"/>
      <c r="L8" s="41"/>
      <c r="M8" s="30"/>
      <c r="N8" s="30"/>
      <c r="O8" s="41">
        <v>6195</v>
      </c>
      <c r="P8" s="39">
        <f t="shared" si="0"/>
        <v>43723</v>
      </c>
    </row>
    <row r="9" spans="1:20" s="155" customFormat="1" ht="30" customHeight="1">
      <c r="A9" s="69">
        <f t="shared" si="1"/>
        <v>4</v>
      </c>
      <c r="B9" s="69">
        <v>41</v>
      </c>
      <c r="C9" s="82" t="s">
        <v>387</v>
      </c>
      <c r="D9" s="58">
        <v>43679</v>
      </c>
      <c r="E9" s="70" t="s">
        <v>247</v>
      </c>
      <c r="F9" s="82" t="s">
        <v>29</v>
      </c>
      <c r="G9" s="83">
        <v>3.4</v>
      </c>
      <c r="H9" s="83" t="s">
        <v>159</v>
      </c>
      <c r="I9" s="83" t="s">
        <v>246</v>
      </c>
      <c r="J9" s="41">
        <v>12390</v>
      </c>
      <c r="K9" s="41"/>
      <c r="L9" s="41"/>
      <c r="M9" s="30"/>
      <c r="N9" s="30"/>
      <c r="O9" s="41">
        <v>12390</v>
      </c>
      <c r="P9" s="39">
        <f t="shared" si="0"/>
        <v>43739</v>
      </c>
    </row>
    <row r="10" spans="1:20" s="80" customFormat="1" ht="30" customHeight="1">
      <c r="A10" s="69">
        <f t="shared" si="1"/>
        <v>5</v>
      </c>
      <c r="B10" s="69">
        <v>837</v>
      </c>
      <c r="C10" s="83" t="s">
        <v>297</v>
      </c>
      <c r="D10" s="57">
        <v>43687</v>
      </c>
      <c r="E10" s="83" t="s">
        <v>298</v>
      </c>
      <c r="F10" s="83" t="s">
        <v>320</v>
      </c>
      <c r="G10" s="83">
        <v>1.3</v>
      </c>
      <c r="H10" s="30" t="s">
        <v>196</v>
      </c>
      <c r="I10" s="30" t="s">
        <v>299</v>
      </c>
      <c r="J10" s="5">
        <v>40987.51</v>
      </c>
      <c r="K10" s="5"/>
      <c r="L10" s="5"/>
      <c r="M10" s="5"/>
      <c r="N10" s="5"/>
      <c r="O10" s="5">
        <v>40987.51</v>
      </c>
      <c r="P10" s="39">
        <f t="shared" si="0"/>
        <v>43747</v>
      </c>
    </row>
    <row r="11" spans="1:20" s="80" customFormat="1" ht="30" customHeight="1">
      <c r="A11" s="69">
        <f t="shared" si="1"/>
        <v>6</v>
      </c>
      <c r="B11" s="69">
        <v>43</v>
      </c>
      <c r="C11" s="82" t="s">
        <v>322</v>
      </c>
      <c r="D11" s="58">
        <v>43713</v>
      </c>
      <c r="E11" s="70" t="s">
        <v>247</v>
      </c>
      <c r="F11" s="82" t="s">
        <v>29</v>
      </c>
      <c r="G11" s="83">
        <v>3.4</v>
      </c>
      <c r="H11" s="83" t="s">
        <v>159</v>
      </c>
      <c r="I11" s="83" t="s">
        <v>246</v>
      </c>
      <c r="J11" s="41">
        <v>10325</v>
      </c>
      <c r="K11" s="41"/>
      <c r="L11" s="41"/>
      <c r="M11" s="30"/>
      <c r="N11" s="41"/>
      <c r="O11" s="41">
        <v>10325</v>
      </c>
      <c r="P11" s="39">
        <f t="shared" si="0"/>
        <v>43773</v>
      </c>
      <c r="Q11" s="111"/>
      <c r="R11" s="111"/>
      <c r="S11" s="114"/>
    </row>
    <row r="12" spans="1:20" s="155" customFormat="1" ht="30" customHeight="1">
      <c r="A12" s="69">
        <f t="shared" si="1"/>
        <v>7</v>
      </c>
      <c r="B12" s="69">
        <v>525</v>
      </c>
      <c r="C12" s="82" t="s">
        <v>395</v>
      </c>
      <c r="D12" s="58">
        <v>43719</v>
      </c>
      <c r="E12" s="58" t="s">
        <v>341</v>
      </c>
      <c r="F12" s="83" t="s">
        <v>342</v>
      </c>
      <c r="G12" s="83">
        <v>1.3</v>
      </c>
      <c r="H12" s="83" t="s">
        <v>343</v>
      </c>
      <c r="I12" s="83" t="s">
        <v>396</v>
      </c>
      <c r="J12" s="41">
        <v>1180</v>
      </c>
      <c r="K12" s="41"/>
      <c r="L12" s="41"/>
      <c r="M12" s="30"/>
      <c r="N12" s="41"/>
      <c r="O12" s="41">
        <v>1180</v>
      </c>
      <c r="P12" s="39">
        <f t="shared" si="0"/>
        <v>43779</v>
      </c>
      <c r="Q12" s="156"/>
      <c r="R12" s="156"/>
      <c r="S12" s="157"/>
      <c r="T12" s="158"/>
    </row>
    <row r="13" spans="1:20" s="155" customFormat="1" ht="30" customHeight="1">
      <c r="A13" s="69">
        <f t="shared" si="1"/>
        <v>8</v>
      </c>
      <c r="B13" s="69">
        <v>245</v>
      </c>
      <c r="C13" s="82" t="s">
        <v>397</v>
      </c>
      <c r="D13" s="58">
        <v>43719</v>
      </c>
      <c r="E13" s="58" t="s">
        <v>341</v>
      </c>
      <c r="F13" s="83" t="s">
        <v>342</v>
      </c>
      <c r="G13" s="83">
        <v>1.3</v>
      </c>
      <c r="H13" s="83" t="s">
        <v>343</v>
      </c>
      <c r="I13" s="83" t="s">
        <v>398</v>
      </c>
      <c r="J13" s="41">
        <v>5900</v>
      </c>
      <c r="K13" s="41"/>
      <c r="L13" s="41"/>
      <c r="M13" s="30"/>
      <c r="N13" s="41"/>
      <c r="O13" s="41">
        <v>5900</v>
      </c>
      <c r="P13" s="39">
        <f t="shared" si="0"/>
        <v>43779</v>
      </c>
      <c r="Q13" s="156"/>
      <c r="R13" s="156"/>
      <c r="S13" s="157"/>
      <c r="T13" s="158"/>
    </row>
    <row r="14" spans="1:20" s="155" customFormat="1" ht="30" customHeight="1">
      <c r="A14" s="69">
        <f t="shared" si="1"/>
        <v>9</v>
      </c>
      <c r="B14" s="69">
        <v>247</v>
      </c>
      <c r="C14" s="82" t="s">
        <v>399</v>
      </c>
      <c r="D14" s="58">
        <v>43719</v>
      </c>
      <c r="E14" s="58" t="s">
        <v>341</v>
      </c>
      <c r="F14" s="83" t="s">
        <v>342</v>
      </c>
      <c r="G14" s="83">
        <v>1.3</v>
      </c>
      <c r="H14" s="83" t="s">
        <v>343</v>
      </c>
      <c r="I14" s="83" t="s">
        <v>398</v>
      </c>
      <c r="J14" s="41">
        <v>5900</v>
      </c>
      <c r="K14" s="41"/>
      <c r="L14" s="41"/>
      <c r="M14" s="30"/>
      <c r="N14" s="41"/>
      <c r="O14" s="41">
        <v>5900</v>
      </c>
      <c r="P14" s="39">
        <f t="shared" si="0"/>
        <v>43779</v>
      </c>
      <c r="Q14" s="159"/>
      <c r="R14" s="159"/>
      <c r="S14" s="157"/>
      <c r="T14" s="158"/>
    </row>
    <row r="15" spans="1:20" s="155" customFormat="1" ht="30" customHeight="1">
      <c r="A15" s="69">
        <f t="shared" si="1"/>
        <v>10</v>
      </c>
      <c r="B15" s="69">
        <v>304</v>
      </c>
      <c r="C15" s="82" t="s">
        <v>353</v>
      </c>
      <c r="D15" s="58">
        <v>43781</v>
      </c>
      <c r="E15" s="70" t="s">
        <v>341</v>
      </c>
      <c r="F15" s="83" t="s">
        <v>352</v>
      </c>
      <c r="G15" s="83">
        <v>1.3</v>
      </c>
      <c r="H15" s="83"/>
      <c r="I15" s="83"/>
      <c r="J15" s="41">
        <v>1180</v>
      </c>
      <c r="K15" s="41"/>
      <c r="L15" s="41"/>
      <c r="M15" s="41">
        <v>1180</v>
      </c>
      <c r="N15" s="30"/>
      <c r="O15" s="30"/>
      <c r="P15" s="39">
        <f t="shared" si="0"/>
        <v>43841</v>
      </c>
      <c r="Q15" s="156"/>
      <c r="R15" s="156"/>
      <c r="S15" s="157"/>
      <c r="T15" s="158"/>
    </row>
    <row r="16" spans="1:20" s="155" customFormat="1" ht="30" customHeight="1">
      <c r="A16" s="69">
        <f t="shared" si="1"/>
        <v>11</v>
      </c>
      <c r="B16" s="69">
        <v>184</v>
      </c>
      <c r="C16" s="82" t="s">
        <v>367</v>
      </c>
      <c r="D16" s="58">
        <v>43796</v>
      </c>
      <c r="E16" s="70" t="s">
        <v>248</v>
      </c>
      <c r="F16" s="82" t="s">
        <v>29</v>
      </c>
      <c r="G16" s="83">
        <v>6.2</v>
      </c>
      <c r="H16" s="83" t="s">
        <v>159</v>
      </c>
      <c r="I16" s="83" t="s">
        <v>249</v>
      </c>
      <c r="J16" s="41">
        <f>72216-57772.8</f>
        <v>14443.199999999997</v>
      </c>
      <c r="K16" s="41"/>
      <c r="L16" s="41"/>
      <c r="M16" s="41">
        <f>72216-57772.8</f>
        <v>14443.199999999997</v>
      </c>
      <c r="N16" s="30"/>
      <c r="O16" s="30"/>
      <c r="P16" s="39">
        <f t="shared" si="0"/>
        <v>43856</v>
      </c>
      <c r="Q16" s="156"/>
      <c r="R16" s="156"/>
      <c r="S16" s="157"/>
      <c r="T16" s="158"/>
    </row>
    <row r="17" spans="1:722" s="47" customFormat="1" ht="28.5" customHeight="1">
      <c r="A17" s="418" t="s">
        <v>3</v>
      </c>
      <c r="B17" s="430"/>
      <c r="C17" s="430"/>
      <c r="D17" s="430"/>
      <c r="E17" s="430"/>
      <c r="F17" s="430"/>
      <c r="G17" s="430"/>
      <c r="H17" s="430"/>
      <c r="I17" s="431"/>
      <c r="J17" s="118">
        <f t="shared" ref="J17:O17" si="2">SUM(J6:J16)</f>
        <v>237906.81</v>
      </c>
      <c r="K17" s="118">
        <f t="shared" si="2"/>
        <v>0</v>
      </c>
      <c r="L17" s="118">
        <f t="shared" si="2"/>
        <v>0</v>
      </c>
      <c r="M17" s="118">
        <f t="shared" si="2"/>
        <v>15623.199999999997</v>
      </c>
      <c r="N17" s="118">
        <f t="shared" si="2"/>
        <v>0</v>
      </c>
      <c r="O17" s="118">
        <f t="shared" si="2"/>
        <v>222283.61000000002</v>
      </c>
      <c r="P17" s="95"/>
      <c r="Q17" s="95"/>
      <c r="R17" s="95"/>
      <c r="V17" s="46"/>
      <c r="W17" s="87"/>
      <c r="X17" s="88"/>
      <c r="Y17" s="88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</row>
    <row r="18" spans="1:722" s="40" customFormat="1" ht="30" customHeight="1">
      <c r="A18" s="101"/>
      <c r="B18" s="101"/>
      <c r="C18" s="60"/>
      <c r="D18" s="62"/>
      <c r="E18" s="62"/>
      <c r="F18" s="103"/>
      <c r="G18" s="103"/>
      <c r="H18" s="103"/>
      <c r="I18" s="103"/>
      <c r="J18" s="147"/>
      <c r="K18" s="110"/>
      <c r="L18" s="110"/>
      <c r="M18" s="110"/>
      <c r="N18" s="110"/>
      <c r="O18" s="110"/>
      <c r="P18" s="110"/>
      <c r="Q18" s="111"/>
      <c r="R18" s="111"/>
      <c r="S18" s="111"/>
      <c r="T18" s="114"/>
    </row>
    <row r="19" spans="1:722" s="40" customFormat="1" ht="30" customHeight="1">
      <c r="A19" s="101"/>
      <c r="B19" s="101"/>
      <c r="C19" s="60"/>
      <c r="D19" s="62"/>
      <c r="E19" s="62"/>
      <c r="F19" s="103"/>
      <c r="G19" s="103"/>
      <c r="H19" s="103"/>
      <c r="I19" s="103"/>
      <c r="J19" s="147"/>
      <c r="K19" s="110"/>
      <c r="L19" s="110"/>
      <c r="M19" s="110"/>
      <c r="N19" s="110"/>
      <c r="O19" s="110"/>
      <c r="P19" s="110"/>
      <c r="Q19" s="111"/>
      <c r="R19" s="111"/>
      <c r="S19" s="111"/>
      <c r="T19" s="114"/>
    </row>
    <row r="20" spans="1:722" s="40" customFormat="1" ht="30" customHeight="1">
      <c r="A20" s="101"/>
      <c r="B20" s="101"/>
      <c r="C20" s="60"/>
      <c r="D20" s="62"/>
      <c r="E20" s="62"/>
      <c r="F20" s="103"/>
      <c r="G20" s="103"/>
      <c r="H20" s="103"/>
      <c r="I20" s="103"/>
      <c r="J20" s="147"/>
      <c r="K20" s="110"/>
      <c r="L20" s="110"/>
      <c r="M20" s="110"/>
      <c r="N20" s="110"/>
      <c r="O20" s="110"/>
      <c r="P20" s="110"/>
      <c r="Q20" s="111"/>
      <c r="R20" s="111"/>
      <c r="S20" s="111"/>
      <c r="T20" s="114"/>
    </row>
    <row r="21" spans="1:722" s="40" customFormat="1" ht="30" customHeight="1">
      <c r="A21" s="101"/>
      <c r="B21" s="101"/>
      <c r="C21" s="60"/>
      <c r="D21" s="62"/>
      <c r="E21" s="62"/>
      <c r="F21" s="103"/>
      <c r="G21" s="103"/>
      <c r="H21" s="103"/>
      <c r="I21" s="103"/>
      <c r="J21" s="147"/>
      <c r="K21" s="110"/>
      <c r="L21" s="110"/>
      <c r="M21" s="110"/>
      <c r="N21" s="110"/>
      <c r="O21" s="110"/>
      <c r="P21" s="110"/>
      <c r="Q21" s="111"/>
      <c r="R21" s="111"/>
      <c r="S21" s="111"/>
      <c r="T21" s="114"/>
    </row>
    <row r="22" spans="1:722" s="40" customFormat="1" ht="30" customHeight="1">
      <c r="A22" s="101"/>
      <c r="B22" s="101"/>
      <c r="C22" s="60"/>
      <c r="D22" s="62"/>
      <c r="E22" s="62"/>
      <c r="F22" s="103"/>
      <c r="G22" s="103"/>
      <c r="H22" s="103"/>
      <c r="I22" s="103"/>
      <c r="J22" s="147"/>
      <c r="K22" s="110"/>
      <c r="L22" s="110"/>
      <c r="M22" s="110"/>
      <c r="N22" s="110"/>
      <c r="O22" s="110"/>
      <c r="P22" s="110"/>
      <c r="Q22" s="111"/>
      <c r="R22" s="111"/>
      <c r="S22" s="111"/>
      <c r="T22" s="114"/>
    </row>
    <row r="23" spans="1:722" s="40" customFormat="1" ht="30" customHeight="1">
      <c r="A23" s="101"/>
      <c r="B23" s="101"/>
      <c r="C23" s="60"/>
      <c r="D23" s="62"/>
      <c r="E23" s="62"/>
      <c r="F23" s="103"/>
      <c r="G23" s="103"/>
      <c r="H23" s="103"/>
      <c r="I23" s="103"/>
      <c r="J23" s="147"/>
      <c r="K23" s="110"/>
      <c r="L23" s="110"/>
      <c r="M23" s="110"/>
      <c r="N23" s="110"/>
      <c r="O23" s="110"/>
      <c r="P23" s="110"/>
      <c r="Q23" s="111"/>
      <c r="R23" s="111"/>
      <c r="S23" s="111"/>
      <c r="T23" s="114"/>
    </row>
    <row r="24" spans="1:722" s="40" customFormat="1" ht="30" customHeight="1">
      <c r="A24" s="101"/>
      <c r="B24" s="101"/>
      <c r="C24" s="60"/>
      <c r="D24" s="62"/>
      <c r="E24" s="62"/>
      <c r="F24" s="103"/>
      <c r="G24" s="103"/>
      <c r="H24" s="103"/>
      <c r="I24" s="103"/>
      <c r="J24" s="147"/>
      <c r="K24" s="110"/>
      <c r="L24" s="110"/>
      <c r="M24" s="110"/>
      <c r="N24" s="110"/>
      <c r="O24" s="110"/>
      <c r="P24" s="110"/>
      <c r="Q24" s="111"/>
      <c r="R24" s="111"/>
      <c r="S24" s="111"/>
      <c r="T24" s="114"/>
    </row>
    <row r="25" spans="1:722" s="40" customFormat="1" ht="30" customHeight="1">
      <c r="A25" s="101"/>
      <c r="B25" s="101"/>
      <c r="C25" s="60"/>
      <c r="D25" s="62"/>
      <c r="E25" s="62"/>
      <c r="F25" s="103"/>
      <c r="G25" s="103"/>
      <c r="H25" s="103"/>
      <c r="I25" s="103"/>
      <c r="J25" s="147"/>
      <c r="K25" s="110"/>
      <c r="L25" s="110"/>
      <c r="M25" s="110"/>
      <c r="N25" s="110"/>
      <c r="O25" s="110"/>
      <c r="P25" s="110"/>
      <c r="Q25" s="111"/>
      <c r="R25" s="111"/>
      <c r="S25" s="111"/>
      <c r="T25" s="114"/>
    </row>
    <row r="26" spans="1:722">
      <c r="J26" s="122"/>
    </row>
    <row r="28" spans="1:722" s="89" customFormat="1" ht="12" customHeight="1">
      <c r="D28" s="90"/>
      <c r="E28" s="90"/>
      <c r="F28" s="91"/>
      <c r="G28" s="91"/>
      <c r="J28" s="92"/>
      <c r="K28" s="92"/>
      <c r="L28" s="92"/>
      <c r="M28" s="92"/>
      <c r="N28" s="92"/>
    </row>
    <row r="29" spans="1:722" s="93" customFormat="1" ht="15.75">
      <c r="A29" s="424" t="s">
        <v>348</v>
      </c>
      <c r="B29" s="424"/>
      <c r="C29" s="424"/>
      <c r="E29" s="425" t="s">
        <v>465</v>
      </c>
      <c r="F29" s="425"/>
      <c r="G29" s="425"/>
      <c r="J29" s="425" t="s">
        <v>467</v>
      </c>
      <c r="K29" s="425"/>
      <c r="L29" s="425"/>
      <c r="M29" s="422"/>
      <c r="N29" s="422"/>
    </row>
    <row r="30" spans="1:722" s="94" customFormat="1" ht="15.75">
      <c r="A30" s="423" t="s">
        <v>349</v>
      </c>
      <c r="B30" s="423"/>
      <c r="C30" s="423"/>
      <c r="E30" s="423" t="s">
        <v>466</v>
      </c>
      <c r="F30" s="423"/>
      <c r="G30" s="423"/>
      <c r="J30" s="423" t="s">
        <v>468</v>
      </c>
      <c r="K30" s="423"/>
      <c r="L30" s="423"/>
      <c r="M30" s="422"/>
      <c r="N30" s="422"/>
    </row>
    <row r="31" spans="1:722" s="9" customFormat="1" ht="15.75">
      <c r="A31" s="148"/>
      <c r="D31" s="10"/>
      <c r="E31" s="10"/>
      <c r="F31" s="10"/>
      <c r="G31" s="10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</row>
    <row r="32" spans="1:722" s="40" customFormat="1" ht="30" customHeight="1">
      <c r="A32" s="101"/>
      <c r="B32" s="101"/>
      <c r="C32" s="60"/>
      <c r="D32" s="62"/>
      <c r="E32" s="62"/>
      <c r="F32" s="103"/>
      <c r="G32" s="103"/>
      <c r="H32" s="103"/>
      <c r="I32" s="103"/>
      <c r="J32" s="103"/>
      <c r="K32" s="110"/>
      <c r="L32" s="110"/>
      <c r="M32" s="110"/>
      <c r="N32" s="110"/>
      <c r="O32" s="110"/>
      <c r="P32" s="110"/>
      <c r="Q32" s="111"/>
      <c r="R32" s="111"/>
      <c r="S32" s="111"/>
      <c r="T32" s="114"/>
    </row>
    <row r="33" spans="1:25" s="40" customFormat="1" ht="30" customHeight="1">
      <c r="A33" s="101"/>
      <c r="B33" s="101"/>
      <c r="C33" s="60"/>
      <c r="D33" s="62"/>
      <c r="E33" s="62"/>
      <c r="F33" s="103"/>
      <c r="G33" s="103"/>
      <c r="H33" s="103"/>
      <c r="I33" s="103"/>
      <c r="J33" s="103"/>
      <c r="K33" s="110"/>
      <c r="L33" s="110"/>
      <c r="M33" s="110"/>
      <c r="N33" s="110"/>
      <c r="O33" s="110"/>
      <c r="P33" s="110"/>
      <c r="Q33" s="111"/>
      <c r="R33" s="111"/>
      <c r="S33" s="111"/>
      <c r="T33" s="114"/>
    </row>
    <row r="34" spans="1:25" s="40" customFormat="1" ht="30" customHeight="1">
      <c r="A34" s="101"/>
      <c r="B34" s="101"/>
      <c r="C34" s="60"/>
      <c r="D34" s="62"/>
      <c r="E34" s="62"/>
      <c r="F34" s="103"/>
      <c r="G34" s="103"/>
      <c r="H34" s="103"/>
      <c r="I34" s="103"/>
      <c r="J34" s="103"/>
      <c r="K34" s="110"/>
      <c r="L34" s="110"/>
      <c r="M34" s="110"/>
      <c r="N34" s="110"/>
      <c r="O34" s="110"/>
      <c r="P34" s="110"/>
      <c r="Q34" s="111"/>
      <c r="R34" s="111"/>
      <c r="S34" s="111"/>
      <c r="T34" s="114"/>
    </row>
    <row r="35" spans="1:25" s="40" customFormat="1" ht="30" customHeight="1">
      <c r="A35" s="101"/>
      <c r="B35" s="101"/>
      <c r="C35" s="60"/>
      <c r="D35" s="62"/>
      <c r="E35" s="62"/>
      <c r="F35" s="103"/>
      <c r="G35" s="103"/>
      <c r="H35" s="103"/>
      <c r="I35" s="103"/>
      <c r="J35" s="103"/>
      <c r="K35" s="110"/>
      <c r="L35" s="110"/>
      <c r="M35" s="110"/>
      <c r="N35" s="110"/>
      <c r="O35" s="110"/>
      <c r="P35" s="110"/>
      <c r="Q35" s="111"/>
      <c r="R35" s="111"/>
      <c r="S35" s="111"/>
      <c r="T35" s="114"/>
    </row>
    <row r="36" spans="1:25" s="40" customFormat="1" ht="30" customHeight="1">
      <c r="A36" s="101"/>
      <c r="B36" s="101"/>
      <c r="C36" s="60"/>
      <c r="D36" s="62"/>
      <c r="E36" s="62"/>
      <c r="F36" s="103"/>
      <c r="G36" s="103"/>
      <c r="H36" s="103"/>
      <c r="I36" s="103"/>
      <c r="J36" s="103"/>
      <c r="K36" s="110"/>
      <c r="L36" s="110"/>
      <c r="M36" s="110"/>
      <c r="N36" s="110"/>
      <c r="O36" s="110"/>
      <c r="P36" s="110"/>
      <c r="Q36" s="111"/>
      <c r="R36" s="111"/>
      <c r="S36" s="111"/>
      <c r="T36" s="114"/>
    </row>
    <row r="37" spans="1:25" s="40" customFormat="1" ht="30" customHeight="1">
      <c r="A37" s="101"/>
      <c r="B37" s="101"/>
      <c r="C37" s="60"/>
      <c r="D37" s="62"/>
      <c r="E37" s="62"/>
      <c r="F37" s="103"/>
      <c r="G37" s="103"/>
      <c r="H37" s="103"/>
      <c r="I37" s="103"/>
      <c r="J37" s="103"/>
      <c r="K37" s="110"/>
      <c r="L37" s="110"/>
      <c r="M37" s="110"/>
      <c r="N37" s="110"/>
      <c r="O37" s="110"/>
      <c r="P37" s="110"/>
      <c r="Q37" s="111"/>
      <c r="R37" s="111"/>
      <c r="S37" s="111"/>
      <c r="T37" s="114"/>
    </row>
    <row r="38" spans="1:25" s="40" customFormat="1" ht="30" customHeight="1">
      <c r="A38" s="101"/>
      <c r="B38" s="101"/>
      <c r="C38" s="60"/>
      <c r="D38" s="62"/>
      <c r="E38" s="62"/>
      <c r="F38" s="103"/>
      <c r="G38" s="103"/>
      <c r="H38" s="103"/>
      <c r="I38" s="103"/>
      <c r="J38" s="103"/>
      <c r="K38" s="110"/>
      <c r="L38" s="110"/>
      <c r="M38" s="110"/>
      <c r="N38" s="110"/>
      <c r="O38" s="110"/>
      <c r="P38" s="110"/>
      <c r="Q38" s="111"/>
      <c r="R38" s="111"/>
      <c r="S38" s="111"/>
      <c r="T38" s="114"/>
    </row>
    <row r="39" spans="1:25" s="40" customFormat="1" ht="30" customHeight="1">
      <c r="A39" s="421" t="s">
        <v>478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116"/>
      <c r="M39" s="116"/>
      <c r="N39" s="104"/>
      <c r="O39" s="104"/>
      <c r="P39" s="104"/>
      <c r="Q39" s="105"/>
      <c r="R39" s="105"/>
      <c r="S39" s="105"/>
      <c r="T39" s="106"/>
      <c r="W39" s="107"/>
      <c r="X39" s="108"/>
      <c r="Y39" s="108"/>
    </row>
    <row r="40" spans="1:25" s="40" customFormat="1" ht="30" customHeight="1">
      <c r="A40" s="101"/>
      <c r="B40" s="101"/>
      <c r="C40" s="60"/>
      <c r="D40" s="62"/>
      <c r="E40" s="62"/>
      <c r="F40" s="103"/>
      <c r="G40" s="103"/>
      <c r="H40" s="103"/>
      <c r="I40" s="103"/>
      <c r="J40" s="103"/>
      <c r="K40" s="110"/>
      <c r="L40" s="110"/>
      <c r="M40" s="110"/>
      <c r="N40" s="110"/>
      <c r="O40" s="110"/>
      <c r="P40" s="110"/>
      <c r="Q40" s="111"/>
      <c r="R40" s="111"/>
      <c r="S40" s="111"/>
      <c r="T40" s="114"/>
    </row>
    <row r="41" spans="1:25" ht="47.25">
      <c r="A41" s="24" t="s">
        <v>1</v>
      </c>
      <c r="B41" s="24" t="s">
        <v>25</v>
      </c>
      <c r="C41" s="24" t="s">
        <v>9</v>
      </c>
      <c r="D41" s="56" t="s">
        <v>26</v>
      </c>
      <c r="E41" s="24" t="s">
        <v>2</v>
      </c>
      <c r="F41" s="24" t="s">
        <v>27</v>
      </c>
      <c r="G41" s="24" t="s">
        <v>290</v>
      </c>
      <c r="H41" s="24" t="s">
        <v>39</v>
      </c>
      <c r="I41" s="24" t="s">
        <v>291</v>
      </c>
      <c r="J41" s="24" t="s">
        <v>479</v>
      </c>
      <c r="K41" s="24" t="s">
        <v>480</v>
      </c>
      <c r="M41" s="2"/>
      <c r="N41" s="85"/>
      <c r="O41" s="85"/>
      <c r="P41" s="85"/>
      <c r="Q41" s="85"/>
      <c r="R41" s="85"/>
      <c r="S41" s="85"/>
      <c r="T41" s="61"/>
    </row>
    <row r="42" spans="1:25" s="80" customFormat="1" ht="30" customHeight="1">
      <c r="A42" s="69">
        <v>1</v>
      </c>
      <c r="B42" s="69"/>
      <c r="C42" s="83" t="s">
        <v>141</v>
      </c>
      <c r="D42" s="57">
        <v>42975</v>
      </c>
      <c r="E42" s="83" t="s">
        <v>103</v>
      </c>
      <c r="F42" s="98" t="s">
        <v>142</v>
      </c>
      <c r="G42" s="98">
        <v>1.3</v>
      </c>
      <c r="H42" s="83" t="s">
        <v>42</v>
      </c>
      <c r="I42" s="83" t="s">
        <v>180</v>
      </c>
      <c r="J42" s="5">
        <v>8035.26</v>
      </c>
      <c r="K42" s="5">
        <v>8035.26</v>
      </c>
      <c r="N42" s="105"/>
      <c r="O42" s="105"/>
      <c r="P42" s="105"/>
      <c r="Q42" s="105"/>
      <c r="R42" s="105"/>
      <c r="S42" s="114"/>
      <c r="T42" s="40"/>
    </row>
    <row r="43" spans="1:25" s="80" customFormat="1" ht="30" customHeight="1">
      <c r="A43" s="69">
        <f t="shared" ref="A43:A65" si="3">1+A42</f>
        <v>2</v>
      </c>
      <c r="B43" s="69"/>
      <c r="C43" s="82" t="s">
        <v>214</v>
      </c>
      <c r="D43" s="58">
        <v>43632</v>
      </c>
      <c r="E43" s="70" t="s">
        <v>51</v>
      </c>
      <c r="F43" s="83" t="s">
        <v>145</v>
      </c>
      <c r="G43" s="83">
        <v>1.3</v>
      </c>
      <c r="H43" s="83" t="s">
        <v>42</v>
      </c>
      <c r="I43" s="83" t="s">
        <v>231</v>
      </c>
      <c r="J43" s="41">
        <v>8816.9599999999991</v>
      </c>
      <c r="K43" s="41"/>
      <c r="N43" s="110"/>
      <c r="O43" s="110"/>
      <c r="P43" s="111"/>
      <c r="Q43" s="111"/>
      <c r="R43" s="111"/>
      <c r="S43" s="114"/>
      <c r="T43" s="40"/>
    </row>
    <row r="44" spans="1:25" s="80" customFormat="1" ht="30" customHeight="1">
      <c r="A44" s="69">
        <f t="shared" si="3"/>
        <v>3</v>
      </c>
      <c r="B44" s="69"/>
      <c r="C44" s="82" t="s">
        <v>335</v>
      </c>
      <c r="D44" s="58">
        <v>43719</v>
      </c>
      <c r="E44" s="70" t="s">
        <v>51</v>
      </c>
      <c r="F44" s="83" t="s">
        <v>145</v>
      </c>
      <c r="G44" s="83">
        <v>1.3</v>
      </c>
      <c r="H44" s="83" t="s">
        <v>42</v>
      </c>
      <c r="I44" s="83" t="s">
        <v>336</v>
      </c>
      <c r="J44" s="41">
        <v>9093</v>
      </c>
      <c r="K44" s="41">
        <v>9093</v>
      </c>
      <c r="N44" s="110"/>
      <c r="O44" s="110"/>
      <c r="P44" s="111"/>
      <c r="Q44" s="111"/>
      <c r="R44" s="111"/>
      <c r="S44" s="114"/>
      <c r="T44" s="40"/>
    </row>
    <row r="45" spans="1:25" s="80" customFormat="1" ht="30" customHeight="1">
      <c r="A45" s="69">
        <f t="shared" si="3"/>
        <v>4</v>
      </c>
      <c r="B45" s="69"/>
      <c r="C45" s="82" t="s">
        <v>220</v>
      </c>
      <c r="D45" s="58">
        <v>43637</v>
      </c>
      <c r="E45" s="70" t="s">
        <v>221</v>
      </c>
      <c r="F45" s="83" t="s">
        <v>145</v>
      </c>
      <c r="G45" s="83">
        <v>1.3</v>
      </c>
      <c r="H45" s="83" t="s">
        <v>42</v>
      </c>
      <c r="I45" s="83" t="s">
        <v>230</v>
      </c>
      <c r="J45" s="41">
        <v>13800</v>
      </c>
      <c r="K45" s="41"/>
      <c r="N45" s="110"/>
      <c r="O45" s="110"/>
      <c r="P45" s="111"/>
      <c r="Q45" s="111"/>
      <c r="R45" s="111"/>
      <c r="S45" s="114"/>
      <c r="T45" s="40"/>
    </row>
    <row r="46" spans="1:25" s="80" customFormat="1" ht="30" customHeight="1">
      <c r="A46" s="69">
        <f t="shared" si="3"/>
        <v>5</v>
      </c>
      <c r="B46" s="69"/>
      <c r="C46" s="82" t="s">
        <v>215</v>
      </c>
      <c r="D46" s="58">
        <v>43627</v>
      </c>
      <c r="E46" s="70" t="s">
        <v>216</v>
      </c>
      <c r="F46" s="83" t="s">
        <v>35</v>
      </c>
      <c r="G46" s="83">
        <v>1.5</v>
      </c>
      <c r="H46" s="83" t="s">
        <v>46</v>
      </c>
      <c r="I46" s="83" t="s">
        <v>229</v>
      </c>
      <c r="J46" s="41">
        <v>15000</v>
      </c>
      <c r="K46" s="41">
        <v>15000</v>
      </c>
      <c r="N46" s="110"/>
      <c r="O46" s="110"/>
      <c r="P46" s="111"/>
      <c r="Q46" s="111"/>
      <c r="R46" s="111"/>
      <c r="S46" s="114"/>
      <c r="T46" s="40"/>
    </row>
    <row r="47" spans="1:25" s="80" customFormat="1" ht="30" customHeight="1">
      <c r="A47" s="69">
        <f t="shared" si="3"/>
        <v>6</v>
      </c>
      <c r="B47" s="69"/>
      <c r="C47" s="82" t="s">
        <v>245</v>
      </c>
      <c r="D47" s="58">
        <v>43601</v>
      </c>
      <c r="E47" s="70" t="s">
        <v>247</v>
      </c>
      <c r="F47" s="82" t="s">
        <v>29</v>
      </c>
      <c r="G47" s="83">
        <v>3.4</v>
      </c>
      <c r="H47" s="83" t="s">
        <v>159</v>
      </c>
      <c r="I47" s="83" t="s">
        <v>246</v>
      </c>
      <c r="J47" s="41">
        <f>98648-22420-14750-6195-12390-10325</f>
        <v>32568</v>
      </c>
      <c r="K47" s="41"/>
      <c r="N47" s="110"/>
      <c r="O47" s="110"/>
      <c r="P47" s="111"/>
      <c r="Q47" s="111"/>
      <c r="R47" s="111"/>
      <c r="S47" s="114"/>
      <c r="T47" s="40"/>
    </row>
    <row r="48" spans="1:25" s="80" customFormat="1" ht="30" customHeight="1">
      <c r="A48" s="69">
        <f t="shared" si="3"/>
        <v>7</v>
      </c>
      <c r="B48" s="69"/>
      <c r="C48" s="82" t="s">
        <v>217</v>
      </c>
      <c r="D48" s="58">
        <v>43608</v>
      </c>
      <c r="E48" s="70" t="s">
        <v>195</v>
      </c>
      <c r="F48" s="83" t="s">
        <v>24</v>
      </c>
      <c r="G48" s="83" t="s">
        <v>196</v>
      </c>
      <c r="H48" s="83" t="s">
        <v>159</v>
      </c>
      <c r="I48" s="83" t="s">
        <v>244</v>
      </c>
      <c r="J48" s="41">
        <f>131658.5-29972-30090-8260-14042</f>
        <v>49294.5</v>
      </c>
      <c r="K48" s="41"/>
      <c r="N48" s="110"/>
      <c r="O48" s="110"/>
      <c r="P48" s="111"/>
      <c r="Q48" s="111"/>
      <c r="R48" s="111"/>
      <c r="S48" s="114"/>
      <c r="T48" s="40"/>
    </row>
    <row r="49" spans="1:20" s="80" customFormat="1" ht="30" customHeight="1">
      <c r="A49" s="69">
        <f t="shared" si="3"/>
        <v>8</v>
      </c>
      <c r="B49" s="69"/>
      <c r="C49" s="82" t="s">
        <v>252</v>
      </c>
      <c r="D49" s="58">
        <v>43602</v>
      </c>
      <c r="E49" s="70" t="s">
        <v>171</v>
      </c>
      <c r="F49" s="82" t="s">
        <v>29</v>
      </c>
      <c r="G49" s="83">
        <v>6.6</v>
      </c>
      <c r="H49" s="83" t="s">
        <v>159</v>
      </c>
      <c r="I49" s="83" t="s">
        <v>253</v>
      </c>
      <c r="J49" s="41">
        <f>87320-23600-17700</f>
        <v>46020</v>
      </c>
      <c r="K49" s="41"/>
      <c r="N49" s="110"/>
      <c r="O49" s="110"/>
      <c r="P49" s="111"/>
      <c r="Q49" s="111"/>
      <c r="R49" s="111"/>
      <c r="S49" s="114"/>
      <c r="T49" s="40"/>
    </row>
    <row r="50" spans="1:20" s="80" customFormat="1" ht="30" customHeight="1">
      <c r="A50" s="69">
        <f t="shared" si="3"/>
        <v>9</v>
      </c>
      <c r="B50" s="69"/>
      <c r="C50" s="82" t="s">
        <v>136</v>
      </c>
      <c r="D50" s="58">
        <v>43242</v>
      </c>
      <c r="E50" s="35" t="s">
        <v>93</v>
      </c>
      <c r="F50" s="82" t="s">
        <v>33</v>
      </c>
      <c r="G50" s="82" t="s">
        <v>292</v>
      </c>
      <c r="H50" s="82" t="s">
        <v>41</v>
      </c>
      <c r="I50" s="82" t="s">
        <v>293</v>
      </c>
      <c r="J50" s="37">
        <f>104713.2-34904.4</f>
        <v>69808.799999999988</v>
      </c>
      <c r="K50" s="37">
        <v>0</v>
      </c>
      <c r="N50" s="109"/>
      <c r="O50" s="109"/>
      <c r="P50" s="109"/>
      <c r="Q50" s="109"/>
      <c r="R50" s="109"/>
      <c r="S50" s="114"/>
      <c r="T50" s="40"/>
    </row>
    <row r="51" spans="1:20" s="80" customFormat="1" ht="30" customHeight="1">
      <c r="A51" s="69">
        <f t="shared" si="3"/>
        <v>10</v>
      </c>
      <c r="B51" s="69"/>
      <c r="C51" s="82" t="s">
        <v>57</v>
      </c>
      <c r="D51" s="58">
        <v>43598</v>
      </c>
      <c r="E51" s="70" t="s">
        <v>254</v>
      </c>
      <c r="F51" s="82" t="s">
        <v>29</v>
      </c>
      <c r="G51" s="83" t="s">
        <v>196</v>
      </c>
      <c r="H51" s="83" t="s">
        <v>159</v>
      </c>
      <c r="I51" s="83" t="s">
        <v>255</v>
      </c>
      <c r="J51" s="41">
        <f>137399.2-64782</f>
        <v>72617.200000000012</v>
      </c>
      <c r="K51" s="41"/>
      <c r="N51" s="110"/>
      <c r="O51" s="110"/>
      <c r="P51" s="111"/>
      <c r="Q51" s="111"/>
      <c r="R51" s="111"/>
      <c r="S51" s="114"/>
      <c r="T51" s="40"/>
    </row>
    <row r="52" spans="1:20" s="80" customFormat="1" ht="30" customHeight="1">
      <c r="A52" s="69">
        <f t="shared" si="3"/>
        <v>11</v>
      </c>
      <c r="B52" s="69"/>
      <c r="C52" s="82" t="s">
        <v>311</v>
      </c>
      <c r="D52" s="58">
        <v>43601</v>
      </c>
      <c r="E52" s="70" t="s">
        <v>270</v>
      </c>
      <c r="F52" s="83" t="s">
        <v>271</v>
      </c>
      <c r="G52" s="83">
        <v>3.4</v>
      </c>
      <c r="H52" s="83" t="s">
        <v>272</v>
      </c>
      <c r="I52" s="83" t="s">
        <v>285</v>
      </c>
      <c r="J52" s="41">
        <f>102955-20650</f>
        <v>82305</v>
      </c>
      <c r="K52" s="41"/>
      <c r="N52" s="110"/>
      <c r="O52" s="110"/>
      <c r="P52" s="111"/>
      <c r="Q52" s="111"/>
      <c r="R52" s="111"/>
      <c r="S52" s="114"/>
      <c r="T52" s="40"/>
    </row>
    <row r="53" spans="1:20" s="80" customFormat="1" ht="30" customHeight="1">
      <c r="A53" s="69">
        <f t="shared" si="3"/>
        <v>12</v>
      </c>
      <c r="B53" s="69"/>
      <c r="C53" s="83" t="s">
        <v>242</v>
      </c>
      <c r="D53" s="57">
        <v>43605</v>
      </c>
      <c r="E53" s="83" t="s">
        <v>317</v>
      </c>
      <c r="F53" s="83" t="s">
        <v>24</v>
      </c>
      <c r="G53" s="83" t="s">
        <v>196</v>
      </c>
      <c r="H53" s="30" t="s">
        <v>159</v>
      </c>
      <c r="I53" s="30" t="s">
        <v>316</v>
      </c>
      <c r="J53" s="5">
        <v>92512</v>
      </c>
      <c r="K53" s="5">
        <v>44512</v>
      </c>
      <c r="N53" s="105"/>
      <c r="O53" s="105"/>
      <c r="P53" s="105"/>
      <c r="Q53" s="105"/>
      <c r="R53" s="105"/>
      <c r="S53" s="114"/>
      <c r="T53" s="40"/>
    </row>
    <row r="54" spans="1:20" s="80" customFormat="1" ht="30" customHeight="1">
      <c r="A54" s="69">
        <f t="shared" si="3"/>
        <v>13</v>
      </c>
      <c r="B54" s="69"/>
      <c r="C54" s="82" t="s">
        <v>260</v>
      </c>
      <c r="D54" s="58">
        <v>43623</v>
      </c>
      <c r="E54" s="70" t="s">
        <v>261</v>
      </c>
      <c r="F54" s="82" t="s">
        <v>29</v>
      </c>
      <c r="G54" s="83" t="s">
        <v>196</v>
      </c>
      <c r="H54" s="83" t="s">
        <v>159</v>
      </c>
      <c r="I54" s="83" t="s">
        <v>262</v>
      </c>
      <c r="J54" s="41">
        <f>273120-13440-13440-35840-96000</f>
        <v>114400</v>
      </c>
      <c r="K54" s="41">
        <v>24000</v>
      </c>
      <c r="N54" s="110"/>
      <c r="O54" s="110"/>
      <c r="P54" s="111"/>
      <c r="Q54" s="111"/>
      <c r="R54" s="111"/>
      <c r="S54" s="114"/>
      <c r="T54" s="40"/>
    </row>
    <row r="55" spans="1:20" s="80" customFormat="1" ht="30" customHeight="1">
      <c r="A55" s="69">
        <f t="shared" si="3"/>
        <v>14</v>
      </c>
      <c r="B55" s="69"/>
      <c r="C55" s="82" t="s">
        <v>218</v>
      </c>
      <c r="D55" s="58">
        <v>43608</v>
      </c>
      <c r="E55" s="70" t="s">
        <v>219</v>
      </c>
      <c r="F55" s="83" t="s">
        <v>24</v>
      </c>
      <c r="G55" s="83" t="s">
        <v>236</v>
      </c>
      <c r="H55" s="83" t="s">
        <v>159</v>
      </c>
      <c r="I55" s="83" t="s">
        <v>235</v>
      </c>
      <c r="J55" s="41">
        <f>170775.5-28084-24573.5-28084-28084</f>
        <v>61950</v>
      </c>
      <c r="K55" s="41">
        <f>24573.5+24573.5</f>
        <v>49147</v>
      </c>
      <c r="N55" s="110"/>
      <c r="O55" s="110"/>
      <c r="P55" s="111"/>
      <c r="Q55" s="111"/>
      <c r="R55" s="111"/>
      <c r="S55" s="114"/>
      <c r="T55" s="40"/>
    </row>
    <row r="56" spans="1:20" s="80" customFormat="1" ht="30" customHeight="1">
      <c r="A56" s="69">
        <f t="shared" si="3"/>
        <v>15</v>
      </c>
      <c r="B56" s="69"/>
      <c r="C56" s="82" t="s">
        <v>300</v>
      </c>
      <c r="D56" s="58">
        <v>43643</v>
      </c>
      <c r="E56" s="70" t="s">
        <v>267</v>
      </c>
      <c r="F56" s="83" t="s">
        <v>268</v>
      </c>
      <c r="G56" s="83">
        <v>1.3</v>
      </c>
      <c r="H56" s="83" t="s">
        <v>269</v>
      </c>
      <c r="I56" s="83" t="s">
        <v>284</v>
      </c>
      <c r="J56" s="41">
        <v>121688.01</v>
      </c>
      <c r="K56" s="41"/>
      <c r="N56" s="110"/>
      <c r="O56" s="110"/>
      <c r="P56" s="111"/>
      <c r="Q56" s="111"/>
      <c r="R56" s="111"/>
      <c r="S56" s="114"/>
      <c r="T56" s="40"/>
    </row>
    <row r="57" spans="1:20" s="80" customFormat="1" ht="30" customHeight="1">
      <c r="A57" s="69">
        <f t="shared" si="3"/>
        <v>16</v>
      </c>
      <c r="B57" s="69"/>
      <c r="C57" s="69" t="s">
        <v>331</v>
      </c>
      <c r="D57" s="57">
        <v>43736</v>
      </c>
      <c r="E57" s="83" t="s">
        <v>243</v>
      </c>
      <c r="F57" s="83" t="s">
        <v>196</v>
      </c>
      <c r="G57" s="83">
        <v>1.3</v>
      </c>
      <c r="H57" s="83" t="s">
        <v>196</v>
      </c>
      <c r="I57" s="96" t="s">
        <v>332</v>
      </c>
      <c r="J57" s="97">
        <f>339014-215114</f>
        <v>123900</v>
      </c>
      <c r="K57" s="97"/>
      <c r="N57" s="105"/>
      <c r="O57" s="105"/>
      <c r="P57" s="105"/>
      <c r="Q57" s="105"/>
      <c r="R57" s="105"/>
      <c r="S57" s="114"/>
      <c r="T57" s="40"/>
    </row>
    <row r="58" spans="1:20" s="80" customFormat="1" ht="30" customHeight="1">
      <c r="A58" s="69">
        <f t="shared" si="3"/>
        <v>17</v>
      </c>
      <c r="B58" s="69"/>
      <c r="C58" s="82" t="s">
        <v>338</v>
      </c>
      <c r="D58" s="57">
        <v>43752</v>
      </c>
      <c r="E58" s="83" t="s">
        <v>302</v>
      </c>
      <c r="F58" s="83" t="s">
        <v>265</v>
      </c>
      <c r="G58" s="83">
        <v>4.3</v>
      </c>
      <c r="H58" s="30" t="s">
        <v>45</v>
      </c>
      <c r="I58" s="30" t="s">
        <v>303</v>
      </c>
      <c r="J58" s="5">
        <v>279984</v>
      </c>
      <c r="K58" s="41"/>
      <c r="N58" s="110"/>
      <c r="O58" s="110"/>
      <c r="P58" s="111"/>
      <c r="Q58" s="111"/>
      <c r="R58" s="111"/>
      <c r="S58" s="114"/>
      <c r="T58" s="40"/>
    </row>
    <row r="59" spans="1:20" s="80" customFormat="1" ht="30" customHeight="1">
      <c r="A59" s="69">
        <f t="shared" si="3"/>
        <v>18</v>
      </c>
      <c r="B59" s="69"/>
      <c r="C59" s="82" t="s">
        <v>143</v>
      </c>
      <c r="D59" s="58">
        <v>43306</v>
      </c>
      <c r="E59" s="35" t="s">
        <v>71</v>
      </c>
      <c r="F59" s="83" t="s">
        <v>144</v>
      </c>
      <c r="G59" s="83">
        <v>5.5</v>
      </c>
      <c r="H59" s="83" t="s">
        <v>43</v>
      </c>
      <c r="I59" s="83" t="s">
        <v>294</v>
      </c>
      <c r="J59" s="41">
        <f>472484-169484</f>
        <v>303000</v>
      </c>
      <c r="K59" s="41">
        <v>0</v>
      </c>
      <c r="N59" s="110"/>
      <c r="O59" s="110"/>
      <c r="P59" s="111"/>
      <c r="Q59" s="111"/>
      <c r="R59" s="111"/>
      <c r="S59" s="114"/>
      <c r="T59" s="40"/>
    </row>
    <row r="60" spans="1:20" s="80" customFormat="1" ht="30" customHeight="1">
      <c r="A60" s="69">
        <f t="shared" si="3"/>
        <v>19</v>
      </c>
      <c r="B60" s="69"/>
      <c r="C60" s="82" t="s">
        <v>125</v>
      </c>
      <c r="D60" s="58">
        <v>43608</v>
      </c>
      <c r="E60" s="70" t="s">
        <v>223</v>
      </c>
      <c r="F60" s="83" t="s">
        <v>371</v>
      </c>
      <c r="G60" s="83"/>
      <c r="H60" s="83"/>
      <c r="I60" s="83"/>
      <c r="J60" s="41">
        <v>335355</v>
      </c>
      <c r="K60" s="41"/>
      <c r="N60" s="110"/>
      <c r="O60" s="110"/>
      <c r="P60" s="111"/>
      <c r="Q60" s="111"/>
      <c r="R60" s="111"/>
      <c r="S60" s="114"/>
      <c r="T60" s="40"/>
    </row>
    <row r="61" spans="1:20" s="80" customFormat="1" ht="30" customHeight="1">
      <c r="A61" s="69">
        <f t="shared" si="3"/>
        <v>20</v>
      </c>
      <c r="B61" s="69"/>
      <c r="C61" s="82" t="s">
        <v>263</v>
      </c>
      <c r="D61" s="58">
        <v>43657</v>
      </c>
      <c r="E61" s="70" t="s">
        <v>264</v>
      </c>
      <c r="F61" s="83" t="s">
        <v>265</v>
      </c>
      <c r="G61" s="83">
        <v>4.0999999999999996</v>
      </c>
      <c r="H61" s="83" t="s">
        <v>266</v>
      </c>
      <c r="I61" s="83" t="s">
        <v>283</v>
      </c>
      <c r="J61" s="41">
        <f>1000000-200000</f>
        <v>800000</v>
      </c>
      <c r="K61" s="41"/>
      <c r="N61" s="110"/>
      <c r="O61" s="110"/>
      <c r="P61" s="111"/>
      <c r="Q61" s="111"/>
      <c r="R61" s="111"/>
      <c r="S61" s="114"/>
      <c r="T61" s="40"/>
    </row>
    <row r="62" spans="1:20" s="80" customFormat="1" ht="30" customHeight="1">
      <c r="A62" s="69">
        <f t="shared" si="3"/>
        <v>21</v>
      </c>
      <c r="B62" s="69"/>
      <c r="C62" s="82" t="s">
        <v>369</v>
      </c>
      <c r="D62" s="58">
        <v>43612</v>
      </c>
      <c r="E62" s="70" t="s">
        <v>187</v>
      </c>
      <c r="F62" s="83" t="s">
        <v>371</v>
      </c>
      <c r="G62" s="83" t="s">
        <v>196</v>
      </c>
      <c r="H62" s="83" t="s">
        <v>159</v>
      </c>
      <c r="I62" s="83" t="s">
        <v>370</v>
      </c>
      <c r="J62" s="41">
        <v>156645</v>
      </c>
      <c r="K62" s="41">
        <v>111805</v>
      </c>
      <c r="N62" s="110"/>
      <c r="O62" s="110"/>
      <c r="P62" s="111"/>
      <c r="Q62" s="111"/>
      <c r="R62" s="111"/>
      <c r="S62" s="114"/>
      <c r="T62" s="40"/>
    </row>
    <row r="63" spans="1:20" s="80" customFormat="1" ht="30" customHeight="1">
      <c r="A63" s="69">
        <f t="shared" si="3"/>
        <v>22</v>
      </c>
      <c r="B63" s="69"/>
      <c r="C63" s="82" t="s">
        <v>372</v>
      </c>
      <c r="D63" s="58">
        <v>43588</v>
      </c>
      <c r="E63" s="70" t="s">
        <v>373</v>
      </c>
      <c r="F63" s="83" t="s">
        <v>321</v>
      </c>
      <c r="G63" s="83">
        <v>1.3</v>
      </c>
      <c r="H63" s="83" t="s">
        <v>42</v>
      </c>
      <c r="I63" s="83" t="s">
        <v>374</v>
      </c>
      <c r="J63" s="41">
        <v>22958.880000000001</v>
      </c>
      <c r="K63" s="41">
        <v>22958.880000000001</v>
      </c>
      <c r="N63" s="110"/>
      <c r="O63" s="110"/>
      <c r="P63" s="111"/>
      <c r="Q63" s="111"/>
      <c r="R63" s="111"/>
      <c r="S63" s="114"/>
      <c r="T63" s="40"/>
    </row>
    <row r="64" spans="1:20" s="80" customFormat="1" ht="30" customHeight="1">
      <c r="A64" s="69" t="e">
        <f>1+#REF!</f>
        <v>#REF!</v>
      </c>
      <c r="B64" s="69"/>
      <c r="C64" s="82" t="s">
        <v>375</v>
      </c>
      <c r="D64" s="58">
        <v>43802</v>
      </c>
      <c r="E64" s="58" t="s">
        <v>376</v>
      </c>
      <c r="F64" s="83" t="s">
        <v>377</v>
      </c>
      <c r="G64" s="83">
        <v>5.14</v>
      </c>
      <c r="H64" s="83" t="s">
        <v>91</v>
      </c>
      <c r="I64" s="83" t="s">
        <v>378</v>
      </c>
      <c r="J64" s="41">
        <v>15000</v>
      </c>
      <c r="K64" s="41">
        <v>15000</v>
      </c>
      <c r="N64" s="110"/>
      <c r="O64" s="110"/>
      <c r="P64" s="111"/>
      <c r="Q64" s="111"/>
      <c r="R64" s="111"/>
      <c r="S64" s="114"/>
      <c r="T64" s="40"/>
    </row>
    <row r="65" spans="1:717" s="80" customFormat="1" ht="30" customHeight="1">
      <c r="A65" s="69" t="e">
        <f t="shared" si="3"/>
        <v>#REF!</v>
      </c>
      <c r="B65" s="69"/>
      <c r="C65" s="82"/>
      <c r="D65" s="58">
        <v>43830</v>
      </c>
      <c r="E65" s="70" t="s">
        <v>21</v>
      </c>
      <c r="F65" s="83" t="s">
        <v>32</v>
      </c>
      <c r="G65" s="83" t="s">
        <v>292</v>
      </c>
      <c r="H65" s="83" t="s">
        <v>48</v>
      </c>
      <c r="I65" s="83" t="s">
        <v>292</v>
      </c>
      <c r="J65" s="41">
        <v>1154843.1499999999</v>
      </c>
      <c r="K65" s="41">
        <v>1154843.1499999999</v>
      </c>
      <c r="N65" s="110"/>
      <c r="O65" s="110"/>
      <c r="P65" s="111"/>
      <c r="Q65" s="111"/>
      <c r="R65" s="111"/>
      <c r="S65" s="114"/>
      <c r="T65" s="40"/>
    </row>
    <row r="66" spans="1:717" ht="15.75">
      <c r="A66" s="432" t="s">
        <v>3</v>
      </c>
      <c r="B66" s="432"/>
      <c r="C66" s="432"/>
      <c r="D66" s="432"/>
      <c r="E66" s="432"/>
      <c r="F66" s="432"/>
      <c r="G66" s="432"/>
      <c r="H66" s="432"/>
      <c r="I66" s="432"/>
      <c r="J66" s="115">
        <f>SUM(J42:J65)</f>
        <v>3989594.76</v>
      </c>
      <c r="K66" s="115">
        <f>SUM(K42:K65)</f>
        <v>1454394.29</v>
      </c>
      <c r="M66" s="2"/>
      <c r="N66" s="51"/>
      <c r="O66" s="51"/>
      <c r="P66" s="51"/>
      <c r="Q66" s="51"/>
      <c r="R66" s="51"/>
      <c r="S66" s="51"/>
      <c r="T66" s="61"/>
    </row>
    <row r="67" spans="1:717" s="61" customFormat="1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717" s="61" customFormat="1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717" s="13" customFormat="1" ht="60.75" hidden="1" customHeight="1">
      <c r="A69" s="78" t="s">
        <v>1</v>
      </c>
      <c r="B69" s="434" t="s">
        <v>55</v>
      </c>
      <c r="C69" s="434"/>
      <c r="D69" s="434"/>
      <c r="E69" s="434"/>
      <c r="F69" s="434"/>
      <c r="G69" s="75"/>
      <c r="H69" s="11"/>
      <c r="I69" s="11"/>
      <c r="J69" s="12"/>
      <c r="K69" s="12"/>
      <c r="L69" s="26"/>
      <c r="M69" s="12"/>
      <c r="N69" s="12"/>
      <c r="O69" s="12"/>
      <c r="P69" s="26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</row>
    <row r="70" spans="1:717" s="14" customFormat="1" ht="15" hidden="1" customHeight="1">
      <c r="A70" s="15">
        <v>1</v>
      </c>
      <c r="B70" s="435" t="s">
        <v>146</v>
      </c>
      <c r="C70" s="435"/>
      <c r="D70" s="435"/>
      <c r="E70" s="435"/>
      <c r="F70" s="25"/>
      <c r="G70" s="16"/>
      <c r="H70" s="16"/>
      <c r="I70" s="16"/>
      <c r="J70" s="17"/>
      <c r="K70" s="17"/>
      <c r="L70" s="17"/>
      <c r="M70" s="17"/>
      <c r="N70" s="17"/>
      <c r="O70" s="18"/>
    </row>
    <row r="71" spans="1:717" s="22" customFormat="1" hidden="1">
      <c r="A71" s="433" t="s">
        <v>3</v>
      </c>
      <c r="B71" s="433"/>
      <c r="C71" s="433"/>
      <c r="D71" s="433"/>
      <c r="E71" s="433"/>
      <c r="F71" s="77"/>
      <c r="G71" s="76"/>
      <c r="H71" s="19"/>
      <c r="I71" s="19"/>
      <c r="J71" s="20"/>
      <c r="K71" s="20"/>
      <c r="L71" s="20"/>
      <c r="M71" s="20"/>
      <c r="N71" s="20"/>
      <c r="O71" s="2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  <c r="TI71" s="23"/>
      <c r="TJ71" s="23"/>
      <c r="TK71" s="23"/>
      <c r="TL71" s="23"/>
      <c r="TM71" s="23"/>
      <c r="TN71" s="23"/>
      <c r="TO71" s="23"/>
      <c r="TP71" s="23"/>
      <c r="TQ71" s="23"/>
      <c r="TR71" s="23"/>
      <c r="TS71" s="23"/>
      <c r="TT71" s="23"/>
      <c r="TU71" s="23"/>
      <c r="TV71" s="23"/>
      <c r="TW71" s="23"/>
      <c r="TX71" s="23"/>
      <c r="TY71" s="23"/>
      <c r="TZ71" s="23"/>
      <c r="UA71" s="23"/>
      <c r="UB71" s="23"/>
      <c r="UC71" s="23"/>
      <c r="UD71" s="23"/>
      <c r="UE71" s="23"/>
      <c r="UF71" s="23"/>
      <c r="UG71" s="23"/>
      <c r="UH71" s="23"/>
      <c r="UI71" s="23"/>
      <c r="UJ71" s="23"/>
      <c r="UK71" s="23"/>
      <c r="UL71" s="23"/>
      <c r="UM71" s="23"/>
      <c r="UN71" s="23"/>
      <c r="UO71" s="23"/>
      <c r="UP71" s="23"/>
      <c r="UQ71" s="23"/>
      <c r="UR71" s="23"/>
      <c r="US71" s="23"/>
      <c r="UT71" s="23"/>
      <c r="UU71" s="23"/>
      <c r="UV71" s="23"/>
    </row>
    <row r="72" spans="1:717" hidden="1">
      <c r="A72" s="59"/>
      <c r="B72" s="60"/>
      <c r="C72" s="61"/>
      <c r="D72" s="62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3"/>
    </row>
    <row r="73" spans="1:717" hidden="1">
      <c r="A73" s="59"/>
      <c r="B73" s="60"/>
      <c r="C73" s="61"/>
      <c r="D73" s="62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3"/>
    </row>
    <row r="74" spans="1:717">
      <c r="A74" s="59"/>
      <c r="B74" s="60"/>
      <c r="C74" s="61"/>
      <c r="D74" s="62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3"/>
    </row>
    <row r="75" spans="1:717">
      <c r="A75" s="59"/>
      <c r="B75" s="60"/>
      <c r="C75" s="61"/>
      <c r="D75" s="62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3"/>
    </row>
    <row r="76" spans="1:717">
      <c r="A76" s="59"/>
      <c r="B76" s="60"/>
      <c r="C76" s="61"/>
      <c r="D76" s="62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3"/>
    </row>
    <row r="77" spans="1:717">
      <c r="A77" s="59"/>
      <c r="B77" s="60"/>
      <c r="C77" s="61"/>
      <c r="D77" s="62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3"/>
    </row>
    <row r="78" spans="1:717">
      <c r="A78" s="59"/>
      <c r="B78" s="60"/>
      <c r="C78" s="61"/>
      <c r="D78" s="62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3"/>
    </row>
    <row r="79" spans="1:717">
      <c r="A79" s="59"/>
      <c r="B79" s="60"/>
      <c r="C79" s="61"/>
      <c r="D79" s="62"/>
      <c r="E79" s="60"/>
      <c r="F79" s="60"/>
      <c r="G79" s="60"/>
      <c r="H79" s="60"/>
      <c r="I79" s="60"/>
      <c r="J79" s="60"/>
      <c r="K79" s="79"/>
      <c r="L79" s="60"/>
      <c r="M79" s="64"/>
      <c r="N79" s="64"/>
      <c r="O79" s="65"/>
      <c r="P79" s="60"/>
      <c r="Q79" s="60"/>
      <c r="R79" s="60"/>
      <c r="S79" s="60"/>
      <c r="T79" s="63"/>
    </row>
    <row r="85" spans="1:722" s="89" customFormat="1" ht="12" customHeight="1">
      <c r="D85" s="90"/>
      <c r="E85" s="90"/>
      <c r="F85" s="91"/>
      <c r="G85" s="91"/>
      <c r="J85" s="92"/>
      <c r="K85" s="92"/>
      <c r="L85" s="92"/>
      <c r="M85" s="92"/>
      <c r="N85" s="92"/>
    </row>
    <row r="87" spans="1:722" s="89" customFormat="1" ht="12" customHeight="1">
      <c r="D87" s="90"/>
      <c r="E87" s="90"/>
      <c r="F87" s="91"/>
      <c r="G87" s="91"/>
      <c r="J87" s="92"/>
      <c r="K87" s="92"/>
      <c r="L87" s="92"/>
      <c r="M87" s="92"/>
      <c r="N87" s="92"/>
    </row>
    <row r="88" spans="1:722" s="93" customFormat="1" ht="15.75">
      <c r="A88" s="424" t="s">
        <v>348</v>
      </c>
      <c r="B88" s="424"/>
      <c r="C88" s="424"/>
      <c r="E88" s="425" t="s">
        <v>465</v>
      </c>
      <c r="F88" s="425"/>
      <c r="G88" s="425"/>
      <c r="J88" s="425" t="s">
        <v>467</v>
      </c>
      <c r="K88" s="425"/>
      <c r="L88" s="425"/>
      <c r="M88" s="422"/>
      <c r="N88" s="422"/>
    </row>
    <row r="89" spans="1:722" s="94" customFormat="1" ht="15.75">
      <c r="A89" s="423" t="s">
        <v>349</v>
      </c>
      <c r="B89" s="423"/>
      <c r="C89" s="423"/>
      <c r="E89" s="423" t="s">
        <v>466</v>
      </c>
      <c r="F89" s="423"/>
      <c r="G89" s="423"/>
      <c r="J89" s="423" t="s">
        <v>468</v>
      </c>
      <c r="K89" s="423"/>
      <c r="L89" s="423"/>
      <c r="M89" s="422"/>
      <c r="N89" s="422"/>
    </row>
    <row r="90" spans="1:722" s="9" customFormat="1" ht="15.75">
      <c r="A90" s="148"/>
      <c r="D90" s="10"/>
      <c r="E90" s="10"/>
      <c r="F90" s="10"/>
      <c r="G90" s="10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8"/>
      <c r="NH90" s="8"/>
      <c r="NI90" s="8"/>
      <c r="NJ90" s="8"/>
      <c r="NK90" s="8"/>
      <c r="NL90" s="8"/>
      <c r="NM90" s="8"/>
      <c r="NN90" s="8"/>
      <c r="NO90" s="8"/>
      <c r="NP90" s="8"/>
      <c r="NQ90" s="8"/>
      <c r="NR90" s="8"/>
      <c r="NS90" s="8"/>
      <c r="NT90" s="8"/>
      <c r="NU90" s="8"/>
      <c r="NV90" s="8"/>
      <c r="NW90" s="8"/>
      <c r="NX90" s="8"/>
      <c r="NY90" s="8"/>
      <c r="NZ90" s="8"/>
      <c r="OA90" s="8"/>
      <c r="OB90" s="8"/>
      <c r="OC90" s="8"/>
      <c r="OD90" s="8"/>
      <c r="OE90" s="8"/>
      <c r="OF90" s="8"/>
      <c r="OG90" s="8"/>
      <c r="OH90" s="8"/>
      <c r="OI90" s="8"/>
      <c r="OJ90" s="8"/>
      <c r="OK90" s="8"/>
      <c r="OL90" s="8"/>
      <c r="OM90" s="8"/>
      <c r="ON90" s="8"/>
      <c r="OO90" s="8"/>
      <c r="OP90" s="8"/>
      <c r="OQ90" s="8"/>
      <c r="OR90" s="8"/>
      <c r="OS90" s="8"/>
      <c r="OT90" s="8"/>
      <c r="OU90" s="8"/>
      <c r="OV90" s="8"/>
      <c r="OW90" s="8"/>
      <c r="OX90" s="8"/>
      <c r="OY90" s="8"/>
      <c r="OZ90" s="8"/>
      <c r="PA90" s="8"/>
      <c r="PB90" s="8"/>
      <c r="PC90" s="8"/>
      <c r="PD90" s="8"/>
      <c r="PE90" s="8"/>
      <c r="PF90" s="8"/>
      <c r="PG90" s="8"/>
      <c r="PH90" s="8"/>
      <c r="PI90" s="8"/>
      <c r="PJ90" s="8"/>
      <c r="PK90" s="8"/>
      <c r="PL90" s="8"/>
      <c r="PM90" s="8"/>
      <c r="PN90" s="8"/>
      <c r="PO90" s="8"/>
      <c r="PP90" s="8"/>
      <c r="PQ90" s="8"/>
      <c r="PR90" s="8"/>
      <c r="PS90" s="8"/>
      <c r="PT90" s="8"/>
      <c r="PU90" s="8"/>
      <c r="PV90" s="8"/>
      <c r="PW90" s="8"/>
      <c r="PX90" s="8"/>
      <c r="PY90" s="8"/>
      <c r="PZ90" s="8"/>
      <c r="QA90" s="8"/>
      <c r="QB90" s="8"/>
      <c r="QC90" s="8"/>
      <c r="QD90" s="8"/>
      <c r="QE90" s="8"/>
      <c r="QF90" s="8"/>
      <c r="QG90" s="8"/>
      <c r="QH90" s="8"/>
      <c r="QI90" s="8"/>
      <c r="QJ90" s="8"/>
      <c r="QK90" s="8"/>
      <c r="QL90" s="8"/>
      <c r="QM90" s="8"/>
      <c r="QN90" s="8"/>
      <c r="QO90" s="8"/>
      <c r="QP90" s="8"/>
      <c r="QQ90" s="8"/>
      <c r="QR90" s="8"/>
      <c r="QS90" s="8"/>
      <c r="QT90" s="8"/>
      <c r="QU90" s="8"/>
      <c r="QV90" s="8"/>
      <c r="QW90" s="8"/>
      <c r="QX90" s="8"/>
      <c r="QY90" s="8"/>
      <c r="QZ90" s="8"/>
      <c r="RA90" s="8"/>
      <c r="RB90" s="8"/>
      <c r="RC90" s="8"/>
      <c r="RD90" s="8"/>
      <c r="RE90" s="8"/>
      <c r="RF90" s="8"/>
      <c r="RG90" s="8"/>
      <c r="RH90" s="8"/>
      <c r="RI90" s="8"/>
      <c r="RJ90" s="8"/>
      <c r="RK90" s="8"/>
      <c r="RL90" s="8"/>
      <c r="RM90" s="8"/>
      <c r="RN90" s="8"/>
      <c r="RO90" s="8"/>
      <c r="RP90" s="8"/>
      <c r="RQ90" s="8"/>
      <c r="RR90" s="8"/>
      <c r="RS90" s="8"/>
      <c r="RT90" s="8"/>
      <c r="RU90" s="8"/>
      <c r="RV90" s="8"/>
      <c r="RW90" s="8"/>
      <c r="RX90" s="8"/>
      <c r="RY90" s="8"/>
      <c r="RZ90" s="8"/>
      <c r="SA90" s="8"/>
      <c r="SB90" s="8"/>
      <c r="SC90" s="8"/>
      <c r="SD90" s="8"/>
      <c r="SE90" s="8"/>
      <c r="SF90" s="8"/>
      <c r="SG90" s="8"/>
      <c r="SH90" s="8"/>
      <c r="SI90" s="8"/>
      <c r="SJ90" s="8"/>
      <c r="SK90" s="8"/>
      <c r="SL90" s="8"/>
      <c r="SM90" s="8"/>
      <c r="SN90" s="8"/>
      <c r="SO90" s="8"/>
      <c r="SP90" s="8"/>
      <c r="SQ90" s="8"/>
      <c r="SR90" s="8"/>
      <c r="SS90" s="8"/>
      <c r="ST90" s="8"/>
      <c r="SU90" s="8"/>
      <c r="SV90" s="8"/>
      <c r="SW90" s="8"/>
      <c r="SX90" s="8"/>
      <c r="SY90" s="8"/>
      <c r="SZ90" s="8"/>
      <c r="TA90" s="8"/>
      <c r="TB90" s="8"/>
      <c r="TC90" s="8"/>
      <c r="TD90" s="8"/>
      <c r="TE90" s="8"/>
      <c r="TF90" s="8"/>
      <c r="TG90" s="8"/>
      <c r="TH90" s="8"/>
      <c r="TI90" s="8"/>
      <c r="TJ90" s="8"/>
      <c r="TK90" s="8"/>
      <c r="TL90" s="8"/>
      <c r="TM90" s="8"/>
      <c r="TN90" s="8"/>
      <c r="TO90" s="8"/>
      <c r="TP90" s="8"/>
      <c r="TQ90" s="8"/>
      <c r="TR90" s="8"/>
      <c r="TS90" s="8"/>
      <c r="TT90" s="8"/>
      <c r="TU90" s="8"/>
      <c r="TV90" s="8"/>
      <c r="TW90" s="8"/>
      <c r="TX90" s="8"/>
      <c r="TY90" s="8"/>
      <c r="TZ90" s="8"/>
      <c r="UA90" s="8"/>
      <c r="UB90" s="8"/>
      <c r="UC90" s="8"/>
      <c r="UD90" s="8"/>
      <c r="UE90" s="8"/>
      <c r="UF90" s="8"/>
      <c r="UG90" s="8"/>
      <c r="UH90" s="8"/>
      <c r="UI90" s="8"/>
      <c r="UJ90" s="8"/>
      <c r="UK90" s="8"/>
      <c r="UL90" s="8"/>
      <c r="UM90" s="8"/>
      <c r="UN90" s="8"/>
      <c r="UO90" s="8"/>
      <c r="UP90" s="8"/>
      <c r="UQ90" s="8"/>
      <c r="UR90" s="8"/>
      <c r="US90" s="8"/>
      <c r="UT90" s="8"/>
      <c r="UU90" s="8"/>
      <c r="UV90" s="8"/>
      <c r="UW90" s="8"/>
      <c r="UX90" s="8"/>
      <c r="UY90" s="8"/>
      <c r="UZ90" s="8"/>
      <c r="VA90" s="8"/>
      <c r="VB90" s="8"/>
      <c r="VC90" s="8"/>
      <c r="VD90" s="8"/>
      <c r="VE90" s="8"/>
      <c r="VF90" s="8"/>
      <c r="VG90" s="8"/>
      <c r="VH90" s="8"/>
      <c r="VI90" s="8"/>
      <c r="VJ90" s="8"/>
      <c r="VK90" s="8"/>
      <c r="VL90" s="8"/>
      <c r="VM90" s="8"/>
      <c r="VN90" s="8"/>
      <c r="VO90" s="8"/>
      <c r="VP90" s="8"/>
      <c r="VQ90" s="8"/>
      <c r="VR90" s="8"/>
      <c r="VS90" s="8"/>
      <c r="VT90" s="8"/>
      <c r="VU90" s="8"/>
      <c r="VV90" s="8"/>
      <c r="VW90" s="8"/>
      <c r="VX90" s="8"/>
      <c r="VY90" s="8"/>
      <c r="VZ90" s="8"/>
      <c r="WA90" s="8"/>
      <c r="WB90" s="8"/>
      <c r="WC90" s="8"/>
      <c r="WD90" s="8"/>
      <c r="WE90" s="8"/>
      <c r="WF90" s="8"/>
      <c r="WG90" s="8"/>
      <c r="WH90" s="8"/>
      <c r="WI90" s="8"/>
      <c r="WJ90" s="8"/>
      <c r="WK90" s="8"/>
      <c r="WL90" s="8"/>
      <c r="WM90" s="8"/>
      <c r="WN90" s="8"/>
      <c r="WO90" s="8"/>
      <c r="WP90" s="8"/>
      <c r="WQ90" s="8"/>
      <c r="WR90" s="8"/>
      <c r="WS90" s="8"/>
      <c r="WT90" s="8"/>
      <c r="WU90" s="8"/>
      <c r="WV90" s="8"/>
      <c r="WW90" s="8"/>
      <c r="WX90" s="8"/>
      <c r="WY90" s="8"/>
      <c r="WZ90" s="8"/>
      <c r="XA90" s="8"/>
      <c r="XB90" s="8"/>
      <c r="XC90" s="8"/>
      <c r="XD90" s="8"/>
      <c r="XE90" s="8"/>
      <c r="XF90" s="8"/>
      <c r="XG90" s="8"/>
      <c r="XH90" s="8"/>
      <c r="XI90" s="8"/>
      <c r="XJ90" s="8"/>
      <c r="XK90" s="8"/>
      <c r="XL90" s="8"/>
      <c r="XM90" s="8"/>
      <c r="XN90" s="8"/>
      <c r="XO90" s="8"/>
      <c r="XP90" s="8"/>
      <c r="XQ90" s="8"/>
      <c r="XR90" s="8"/>
      <c r="XS90" s="8"/>
      <c r="XT90" s="8"/>
      <c r="XU90" s="8"/>
      <c r="XV90" s="8"/>
      <c r="XW90" s="8"/>
      <c r="XX90" s="8"/>
      <c r="XY90" s="8"/>
      <c r="XZ90" s="8"/>
      <c r="YA90" s="8"/>
      <c r="YB90" s="8"/>
      <c r="YC90" s="8"/>
      <c r="YD90" s="8"/>
      <c r="YE90" s="8"/>
      <c r="YF90" s="8"/>
      <c r="YG90" s="8"/>
      <c r="YH90" s="8"/>
      <c r="YI90" s="8"/>
      <c r="YJ90" s="8"/>
      <c r="YK90" s="8"/>
      <c r="YL90" s="8"/>
      <c r="YM90" s="8"/>
      <c r="YN90" s="8"/>
      <c r="YO90" s="8"/>
      <c r="YP90" s="8"/>
      <c r="YQ90" s="8"/>
      <c r="YR90" s="8"/>
      <c r="YS90" s="8"/>
      <c r="YT90" s="8"/>
      <c r="YU90" s="8"/>
      <c r="YV90" s="8"/>
      <c r="YW90" s="8"/>
      <c r="YX90" s="8"/>
      <c r="YY90" s="8"/>
      <c r="YZ90" s="8"/>
      <c r="ZA90" s="8"/>
      <c r="ZB90" s="8"/>
      <c r="ZC90" s="8"/>
      <c r="ZD90" s="8"/>
      <c r="ZE90" s="8"/>
      <c r="ZF90" s="8"/>
      <c r="ZG90" s="8"/>
      <c r="ZH90" s="8"/>
      <c r="ZI90" s="8"/>
      <c r="ZJ90" s="8"/>
      <c r="ZK90" s="8"/>
      <c r="ZL90" s="8"/>
      <c r="ZM90" s="8"/>
      <c r="ZN90" s="8"/>
      <c r="ZO90" s="8"/>
      <c r="ZP90" s="8"/>
      <c r="ZQ90" s="8"/>
      <c r="ZR90" s="8"/>
      <c r="ZS90" s="8"/>
      <c r="ZT90" s="8"/>
      <c r="ZU90" s="8"/>
      <c r="ZV90" s="8"/>
      <c r="ZW90" s="8"/>
      <c r="ZX90" s="8"/>
      <c r="ZY90" s="8"/>
      <c r="ZZ90" s="8"/>
      <c r="AAA90" s="8"/>
      <c r="AAB90" s="8"/>
      <c r="AAC90" s="8"/>
      <c r="AAD90" s="8"/>
      <c r="AAE90" s="8"/>
      <c r="AAF90" s="8"/>
      <c r="AAG90" s="8"/>
      <c r="AAH90" s="8"/>
      <c r="AAI90" s="8"/>
      <c r="AAJ90" s="8"/>
      <c r="AAK90" s="8"/>
      <c r="AAL90" s="8"/>
      <c r="AAM90" s="8"/>
      <c r="AAN90" s="8"/>
      <c r="AAO90" s="8"/>
      <c r="AAP90" s="8"/>
      <c r="AAQ90" s="8"/>
      <c r="AAR90" s="8"/>
      <c r="AAS90" s="8"/>
      <c r="AAT90" s="8"/>
    </row>
    <row r="91" spans="1:722" s="40" customFormat="1" ht="30" customHeight="1">
      <c r="A91" s="101"/>
      <c r="B91" s="101"/>
      <c r="C91" s="60"/>
      <c r="D91" s="62"/>
      <c r="E91" s="62"/>
      <c r="F91" s="103"/>
      <c r="G91" s="103"/>
      <c r="H91" s="103"/>
      <c r="I91" s="103"/>
      <c r="J91" s="103"/>
      <c r="K91" s="110"/>
      <c r="L91" s="110"/>
      <c r="M91" s="110"/>
      <c r="N91" s="110"/>
      <c r="O91" s="110"/>
      <c r="P91" s="110"/>
      <c r="Q91" s="111"/>
      <c r="R91" s="111"/>
      <c r="S91" s="111"/>
      <c r="T91" s="114"/>
    </row>
    <row r="94" spans="1:722">
      <c r="P94" s="67"/>
    </row>
    <row r="96" spans="1:722">
      <c r="P96" s="54"/>
    </row>
  </sheetData>
  <sortState xmlns:xlrd2="http://schemas.microsoft.com/office/spreadsheetml/2017/richdata2" ref="A7:P27">
    <sortCondition sortBy="cellColor" ref="D7:D27" dxfId="0"/>
  </sortState>
  <mergeCells count="22">
    <mergeCell ref="M88:N88"/>
    <mergeCell ref="A89:C89"/>
    <mergeCell ref="E89:G89"/>
    <mergeCell ref="J89:L89"/>
    <mergeCell ref="M89:N89"/>
    <mergeCell ref="A17:I17"/>
    <mergeCell ref="A66:I66"/>
    <mergeCell ref="A29:C29"/>
    <mergeCell ref="J29:L29"/>
    <mergeCell ref="A88:C88"/>
    <mergeCell ref="E88:G88"/>
    <mergeCell ref="J88:L88"/>
    <mergeCell ref="A71:E71"/>
    <mergeCell ref="B69:F69"/>
    <mergeCell ref="B70:E70"/>
    <mergeCell ref="A39:K39"/>
    <mergeCell ref="M29:N29"/>
    <mergeCell ref="A30:C30"/>
    <mergeCell ref="E29:G29"/>
    <mergeCell ref="E30:G30"/>
    <mergeCell ref="J30:L30"/>
    <mergeCell ref="M30:N30"/>
  </mergeCells>
  <pageMargins left="1.1023622047244095" right="0.70866141732283472" top="0.74803149606299213" bottom="0.74803149606299213" header="0.31496062992125984" footer="0.31496062992125984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65DF-FD74-4492-9C4D-A7E569AC05CE}">
  <sheetPr>
    <pageSetUpPr fitToPage="1"/>
  </sheetPr>
  <dimension ref="A1:AAV22"/>
  <sheetViews>
    <sheetView tabSelected="1" workbookViewId="0">
      <selection activeCell="G20" sqref="G20"/>
    </sheetView>
  </sheetViews>
  <sheetFormatPr baseColWidth="10" defaultRowHeight="15"/>
  <cols>
    <col min="1" max="1" width="6.5703125" style="328" bestFit="1" customWidth="1"/>
    <col min="2" max="3" width="13.85546875" style="334" customWidth="1"/>
    <col min="4" max="5" width="17.7109375" style="334" customWidth="1"/>
    <col min="6" max="6" width="34.140625" style="328" customWidth="1"/>
    <col min="7" max="7" width="30.42578125" style="328" customWidth="1"/>
    <col min="8" max="8" width="23" style="328" customWidth="1"/>
    <col min="9" max="9" width="20" style="328" customWidth="1"/>
    <col min="10" max="10" width="17.5703125" style="328" customWidth="1"/>
    <col min="11" max="11" width="24.42578125" style="328" customWidth="1"/>
    <col min="12" max="12" width="14.85546875" style="328" hidden="1" customWidth="1"/>
    <col min="13" max="13" width="36.5703125" style="329" hidden="1" customWidth="1"/>
    <col min="14" max="14" width="24.5703125" style="328" customWidth="1"/>
    <col min="15" max="15" width="15.85546875" style="328" customWidth="1"/>
    <col min="16" max="16" width="27.5703125" style="336" customWidth="1"/>
    <col min="17" max="714" width="11.42578125" style="336"/>
    <col min="715" max="16384" width="11.42578125" style="328"/>
  </cols>
  <sheetData>
    <row r="1" spans="1:724">
      <c r="B1" s="436" t="s">
        <v>511</v>
      </c>
      <c r="C1" s="436"/>
      <c r="D1" s="436"/>
      <c r="E1" s="436"/>
      <c r="F1" s="436"/>
      <c r="G1" s="436"/>
      <c r="H1" s="436"/>
      <c r="I1" s="436"/>
      <c r="J1" s="436"/>
      <c r="K1" s="436"/>
      <c r="L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VE1" s="328"/>
      <c r="VF1" s="328"/>
      <c r="VG1" s="328"/>
      <c r="VH1" s="328"/>
      <c r="VI1" s="328"/>
      <c r="VJ1" s="328"/>
      <c r="VK1" s="328"/>
      <c r="VL1" s="328"/>
      <c r="VM1" s="328"/>
      <c r="VN1" s="328"/>
      <c r="VO1" s="328"/>
      <c r="VP1" s="328"/>
      <c r="VQ1" s="328"/>
      <c r="VR1" s="328"/>
      <c r="VS1" s="328"/>
      <c r="VT1" s="328"/>
      <c r="VU1" s="328"/>
      <c r="VV1" s="328"/>
      <c r="VW1" s="328"/>
      <c r="VX1" s="328"/>
      <c r="VY1" s="328"/>
      <c r="VZ1" s="328"/>
      <c r="WA1" s="328"/>
      <c r="WB1" s="328"/>
      <c r="WC1" s="328"/>
      <c r="WD1" s="328"/>
      <c r="WE1" s="328"/>
      <c r="WF1" s="328"/>
      <c r="WG1" s="328"/>
      <c r="WH1" s="328"/>
      <c r="WI1" s="328"/>
      <c r="WJ1" s="328"/>
      <c r="WK1" s="328"/>
      <c r="WL1" s="328"/>
      <c r="WM1" s="328"/>
      <c r="WN1" s="328"/>
      <c r="WO1" s="328"/>
      <c r="WP1" s="328"/>
      <c r="WQ1" s="328"/>
      <c r="WR1" s="328"/>
      <c r="WS1" s="328"/>
      <c r="WT1" s="328"/>
      <c r="WU1" s="328"/>
      <c r="WV1" s="328"/>
      <c r="WW1" s="328"/>
      <c r="WX1" s="328"/>
      <c r="WY1" s="328"/>
      <c r="WZ1" s="328"/>
      <c r="XA1" s="328"/>
      <c r="XB1" s="328"/>
      <c r="XC1" s="328"/>
      <c r="XD1" s="328"/>
      <c r="XE1" s="328"/>
      <c r="XF1" s="328"/>
      <c r="XG1" s="328"/>
      <c r="XH1" s="328"/>
      <c r="XI1" s="328"/>
      <c r="XJ1" s="328"/>
      <c r="XK1" s="328"/>
      <c r="XL1" s="328"/>
      <c r="XM1" s="328"/>
      <c r="XN1" s="328"/>
      <c r="XO1" s="328"/>
      <c r="XP1" s="328"/>
      <c r="XQ1" s="328"/>
      <c r="XR1" s="328"/>
      <c r="XS1" s="328"/>
      <c r="XT1" s="328"/>
      <c r="XU1" s="328"/>
      <c r="XV1" s="328"/>
      <c r="XW1" s="328"/>
      <c r="XX1" s="328"/>
      <c r="XY1" s="328"/>
      <c r="XZ1" s="328"/>
      <c r="YA1" s="328"/>
      <c r="YB1" s="328"/>
      <c r="YC1" s="328"/>
      <c r="YD1" s="328"/>
      <c r="YE1" s="328"/>
      <c r="YF1" s="328"/>
      <c r="YG1" s="328"/>
      <c r="YH1" s="328"/>
      <c r="YI1" s="328"/>
      <c r="YJ1" s="328"/>
      <c r="YK1" s="328"/>
      <c r="YL1" s="328"/>
      <c r="YM1" s="328"/>
      <c r="YN1" s="328"/>
      <c r="YO1" s="328"/>
      <c r="YP1" s="328"/>
      <c r="YQ1" s="328"/>
      <c r="YR1" s="328"/>
      <c r="YS1" s="328"/>
      <c r="YT1" s="328"/>
      <c r="YU1" s="328"/>
      <c r="YV1" s="328"/>
      <c r="YW1" s="328"/>
      <c r="YX1" s="328"/>
      <c r="YY1" s="328"/>
      <c r="YZ1" s="328"/>
      <c r="ZA1" s="328"/>
      <c r="ZB1" s="328"/>
      <c r="ZC1" s="328"/>
      <c r="ZD1" s="328"/>
      <c r="ZE1" s="328"/>
      <c r="ZF1" s="328"/>
      <c r="ZG1" s="328"/>
      <c r="ZH1" s="328"/>
      <c r="ZI1" s="328"/>
      <c r="ZJ1" s="328"/>
      <c r="ZK1" s="328"/>
      <c r="ZL1" s="328"/>
      <c r="ZM1" s="328"/>
      <c r="ZN1" s="328"/>
      <c r="ZO1" s="328"/>
      <c r="ZP1" s="328"/>
      <c r="ZQ1" s="328"/>
      <c r="ZR1" s="328"/>
      <c r="ZS1" s="328"/>
      <c r="ZT1" s="328"/>
      <c r="ZU1" s="328"/>
      <c r="ZV1" s="328"/>
      <c r="ZW1" s="328"/>
      <c r="ZX1" s="328"/>
      <c r="ZY1" s="328"/>
      <c r="ZZ1" s="328"/>
      <c r="AAA1" s="328"/>
      <c r="AAB1" s="328"/>
      <c r="AAC1" s="328"/>
      <c r="AAD1" s="328"/>
      <c r="AAE1" s="328"/>
      <c r="AAF1" s="328"/>
      <c r="AAG1" s="328"/>
      <c r="AAH1" s="328"/>
      <c r="AAI1" s="328"/>
      <c r="AAJ1" s="328"/>
      <c r="AAK1" s="328"/>
      <c r="AAL1" s="328"/>
    </row>
    <row r="2" spans="1:724">
      <c r="B2" s="437" t="s">
        <v>710</v>
      </c>
      <c r="C2" s="437"/>
      <c r="D2" s="437"/>
      <c r="E2" s="437"/>
      <c r="F2" s="437"/>
      <c r="G2" s="437"/>
      <c r="H2" s="437"/>
      <c r="I2" s="437"/>
      <c r="J2" s="437"/>
      <c r="K2" s="437"/>
      <c r="L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VF2" s="328"/>
      <c r="VG2" s="328"/>
      <c r="VH2" s="328"/>
      <c r="VI2" s="328"/>
      <c r="VJ2" s="328"/>
      <c r="VK2" s="328"/>
      <c r="VL2" s="328"/>
      <c r="VM2" s="328"/>
      <c r="VN2" s="328"/>
      <c r="VO2" s="328"/>
      <c r="VP2" s="328"/>
      <c r="VQ2" s="328"/>
      <c r="VR2" s="328"/>
      <c r="VS2" s="328"/>
      <c r="VT2" s="328"/>
      <c r="VU2" s="328"/>
      <c r="VV2" s="328"/>
      <c r="VW2" s="328"/>
      <c r="VX2" s="328"/>
      <c r="VY2" s="328"/>
      <c r="VZ2" s="328"/>
      <c r="WA2" s="328"/>
      <c r="WB2" s="328"/>
      <c r="WC2" s="328"/>
      <c r="WD2" s="328"/>
      <c r="WE2" s="328"/>
      <c r="WF2" s="328"/>
      <c r="WG2" s="328"/>
      <c r="WH2" s="328"/>
      <c r="WI2" s="328"/>
      <c r="WJ2" s="328"/>
      <c r="WK2" s="328"/>
      <c r="WL2" s="328"/>
      <c r="WM2" s="328"/>
      <c r="WN2" s="328"/>
      <c r="WO2" s="328"/>
      <c r="WP2" s="328"/>
      <c r="WQ2" s="328"/>
      <c r="WR2" s="328"/>
      <c r="WS2" s="328"/>
      <c r="WT2" s="328"/>
      <c r="WU2" s="328"/>
      <c r="WV2" s="328"/>
      <c r="WW2" s="328"/>
      <c r="WX2" s="328"/>
      <c r="WY2" s="328"/>
      <c r="WZ2" s="328"/>
      <c r="XA2" s="328"/>
      <c r="XB2" s="328"/>
      <c r="XC2" s="328"/>
      <c r="XD2" s="328"/>
      <c r="XE2" s="328"/>
      <c r="XF2" s="328"/>
      <c r="XG2" s="328"/>
      <c r="XH2" s="328"/>
      <c r="XI2" s="328"/>
      <c r="XJ2" s="328"/>
      <c r="XK2" s="328"/>
      <c r="XL2" s="328"/>
      <c r="XM2" s="328"/>
      <c r="XN2" s="328"/>
      <c r="XO2" s="328"/>
      <c r="XP2" s="328"/>
      <c r="XQ2" s="328"/>
      <c r="XR2" s="328"/>
      <c r="XS2" s="328"/>
      <c r="XT2" s="328"/>
      <c r="XU2" s="328"/>
      <c r="XV2" s="328"/>
      <c r="XW2" s="328"/>
      <c r="XX2" s="328"/>
      <c r="XY2" s="328"/>
      <c r="XZ2" s="328"/>
      <c r="YA2" s="328"/>
      <c r="YB2" s="328"/>
      <c r="YC2" s="328"/>
      <c r="YD2" s="328"/>
      <c r="YE2" s="328"/>
      <c r="YF2" s="328"/>
      <c r="YG2" s="328"/>
      <c r="YH2" s="328"/>
      <c r="YI2" s="328"/>
      <c r="YJ2" s="328"/>
      <c r="YK2" s="328"/>
      <c r="YL2" s="328"/>
      <c r="YM2" s="328"/>
      <c r="YN2" s="328"/>
      <c r="YO2" s="328"/>
      <c r="YP2" s="328"/>
      <c r="YQ2" s="328"/>
      <c r="YR2" s="328"/>
      <c r="YS2" s="328"/>
      <c r="YT2" s="328"/>
      <c r="YU2" s="328"/>
      <c r="YV2" s="328"/>
      <c r="YW2" s="328"/>
      <c r="YX2" s="328"/>
      <c r="YY2" s="328"/>
      <c r="YZ2" s="328"/>
      <c r="ZA2" s="328"/>
      <c r="ZB2" s="328"/>
      <c r="ZC2" s="328"/>
      <c r="ZD2" s="328"/>
      <c r="ZE2" s="328"/>
      <c r="ZF2" s="328"/>
      <c r="ZG2" s="328"/>
      <c r="ZH2" s="328"/>
      <c r="ZI2" s="328"/>
      <c r="ZJ2" s="328"/>
      <c r="ZK2" s="328"/>
      <c r="ZL2" s="328"/>
      <c r="ZM2" s="328"/>
      <c r="ZN2" s="328"/>
      <c r="ZO2" s="328"/>
      <c r="ZP2" s="328"/>
      <c r="ZQ2" s="328"/>
      <c r="ZR2" s="328"/>
      <c r="ZS2" s="328"/>
      <c r="ZT2" s="328"/>
      <c r="ZU2" s="328"/>
      <c r="ZV2" s="328"/>
      <c r="ZW2" s="328"/>
      <c r="ZX2" s="328"/>
      <c r="ZY2" s="328"/>
      <c r="ZZ2" s="328"/>
      <c r="AAA2" s="328"/>
      <c r="AAB2" s="328"/>
      <c r="AAC2" s="328"/>
      <c r="AAD2" s="328"/>
      <c r="AAE2" s="328"/>
      <c r="AAF2" s="328"/>
      <c r="AAG2" s="328"/>
      <c r="AAH2" s="328"/>
      <c r="AAI2" s="328"/>
      <c r="AAJ2" s="328"/>
      <c r="AAK2" s="328"/>
      <c r="AAL2" s="328"/>
    </row>
    <row r="3" spans="1:724" ht="21" customHeight="1">
      <c r="B3" s="437" t="s">
        <v>4</v>
      </c>
      <c r="C3" s="437"/>
      <c r="D3" s="437"/>
      <c r="E3" s="437"/>
      <c r="F3" s="437"/>
      <c r="G3" s="437"/>
      <c r="H3" s="437"/>
      <c r="I3" s="437"/>
      <c r="J3" s="437"/>
      <c r="K3" s="437"/>
      <c r="L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AAM3" s="336"/>
      <c r="AAN3" s="336"/>
      <c r="AAO3" s="336"/>
      <c r="AAP3" s="336"/>
      <c r="AAQ3" s="336"/>
      <c r="AAR3" s="336"/>
      <c r="AAS3" s="336"/>
      <c r="AAT3" s="336"/>
      <c r="AAU3" s="336"/>
      <c r="AAV3" s="336"/>
    </row>
    <row r="5" spans="1:724" s="322" customFormat="1" ht="28.5">
      <c r="A5" s="376" t="s">
        <v>1</v>
      </c>
      <c r="B5" s="377" t="s">
        <v>712</v>
      </c>
      <c r="C5" s="377" t="s">
        <v>713</v>
      </c>
      <c r="D5" s="377" t="s">
        <v>714</v>
      </c>
      <c r="E5" s="377" t="s">
        <v>720</v>
      </c>
      <c r="F5" s="378" t="s">
        <v>2</v>
      </c>
      <c r="G5" s="378" t="s">
        <v>27</v>
      </c>
      <c r="H5" s="379" t="s">
        <v>486</v>
      </c>
      <c r="I5" s="379" t="s">
        <v>716</v>
      </c>
      <c r="J5" s="379" t="s">
        <v>717</v>
      </c>
      <c r="K5" s="379" t="s">
        <v>718</v>
      </c>
      <c r="L5" s="321" t="s">
        <v>482</v>
      </c>
      <c r="O5" s="323"/>
      <c r="P5" s="327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323"/>
      <c r="FG5" s="323"/>
      <c r="FH5" s="323"/>
      <c r="FI5" s="323"/>
      <c r="FJ5" s="323"/>
      <c r="FK5" s="323"/>
      <c r="FL5" s="323"/>
      <c r="FM5" s="323"/>
      <c r="FN5" s="323"/>
      <c r="FO5" s="323"/>
      <c r="FP5" s="323"/>
      <c r="FQ5" s="323"/>
      <c r="FR5" s="323"/>
      <c r="FS5" s="323"/>
      <c r="FT5" s="323"/>
      <c r="FU5" s="323"/>
      <c r="FV5" s="323"/>
      <c r="FW5" s="323"/>
      <c r="FX5" s="323"/>
      <c r="FY5" s="323"/>
      <c r="FZ5" s="323"/>
      <c r="GA5" s="323"/>
      <c r="GB5" s="323"/>
      <c r="GC5" s="323"/>
      <c r="GD5" s="323"/>
      <c r="GE5" s="323"/>
      <c r="GF5" s="323"/>
      <c r="GG5" s="323"/>
      <c r="GH5" s="323"/>
      <c r="GI5" s="323"/>
      <c r="GJ5" s="323"/>
      <c r="GK5" s="323"/>
      <c r="GL5" s="323"/>
      <c r="GM5" s="323"/>
      <c r="GN5" s="323"/>
      <c r="GO5" s="323"/>
      <c r="GP5" s="323"/>
      <c r="GQ5" s="323"/>
      <c r="GR5" s="323"/>
      <c r="GS5" s="323"/>
      <c r="GT5" s="323"/>
      <c r="GU5" s="323"/>
      <c r="GV5" s="323"/>
      <c r="GW5" s="323"/>
      <c r="GX5" s="323"/>
      <c r="GY5" s="323"/>
      <c r="GZ5" s="323"/>
      <c r="HA5" s="323"/>
      <c r="HB5" s="323"/>
      <c r="HC5" s="323"/>
      <c r="HD5" s="323"/>
      <c r="HE5" s="323"/>
      <c r="HF5" s="323"/>
      <c r="HG5" s="323"/>
      <c r="HH5" s="323"/>
      <c r="HI5" s="323"/>
      <c r="HJ5" s="323"/>
      <c r="HK5" s="323"/>
      <c r="HL5" s="323"/>
      <c r="HM5" s="323"/>
      <c r="HN5" s="323"/>
      <c r="HO5" s="323"/>
      <c r="HP5" s="323"/>
      <c r="HQ5" s="323"/>
      <c r="HR5" s="323"/>
      <c r="HS5" s="323"/>
      <c r="HT5" s="323"/>
      <c r="HU5" s="323"/>
      <c r="HV5" s="323"/>
      <c r="HW5" s="323"/>
      <c r="HX5" s="323"/>
      <c r="HY5" s="323"/>
      <c r="HZ5" s="323"/>
      <c r="IA5" s="323"/>
      <c r="IB5" s="323"/>
      <c r="IC5" s="323"/>
      <c r="ID5" s="323"/>
      <c r="IE5" s="323"/>
      <c r="IF5" s="323"/>
      <c r="IG5" s="323"/>
      <c r="IH5" s="323"/>
      <c r="II5" s="323"/>
      <c r="IJ5" s="323"/>
      <c r="IK5" s="323"/>
      <c r="IL5" s="323"/>
      <c r="IM5" s="323"/>
      <c r="IN5" s="323"/>
      <c r="IO5" s="323"/>
      <c r="IP5" s="323"/>
      <c r="IQ5" s="323"/>
      <c r="IR5" s="323"/>
      <c r="IS5" s="323"/>
      <c r="IT5" s="323"/>
      <c r="IU5" s="323"/>
      <c r="IV5" s="323"/>
      <c r="IW5" s="323"/>
      <c r="IX5" s="323"/>
      <c r="IY5" s="323"/>
      <c r="IZ5" s="323"/>
      <c r="JA5" s="323"/>
      <c r="JB5" s="323"/>
      <c r="JC5" s="323"/>
      <c r="JD5" s="323"/>
      <c r="JE5" s="323"/>
      <c r="JF5" s="323"/>
      <c r="JG5" s="323"/>
      <c r="JH5" s="323"/>
      <c r="JI5" s="323"/>
      <c r="JJ5" s="323"/>
      <c r="JK5" s="323"/>
      <c r="JL5" s="323"/>
      <c r="JM5" s="323"/>
      <c r="JN5" s="323"/>
      <c r="JO5" s="323"/>
      <c r="JP5" s="323"/>
      <c r="JQ5" s="323"/>
      <c r="JR5" s="323"/>
      <c r="JS5" s="323"/>
      <c r="JT5" s="323"/>
      <c r="JU5" s="323"/>
      <c r="JV5" s="323"/>
      <c r="JW5" s="323"/>
      <c r="JX5" s="323"/>
      <c r="JY5" s="323"/>
      <c r="JZ5" s="323"/>
      <c r="KA5" s="323"/>
      <c r="KB5" s="323"/>
      <c r="KC5" s="323"/>
      <c r="KD5" s="323"/>
      <c r="KE5" s="323"/>
      <c r="KF5" s="323"/>
      <c r="KG5" s="323"/>
      <c r="KH5" s="323"/>
      <c r="KI5" s="323"/>
      <c r="KJ5" s="323"/>
      <c r="KK5" s="323"/>
      <c r="KL5" s="323"/>
      <c r="KM5" s="323"/>
      <c r="KN5" s="323"/>
      <c r="KO5" s="323"/>
      <c r="KP5" s="323"/>
      <c r="KQ5" s="323"/>
      <c r="KR5" s="323"/>
      <c r="KS5" s="323"/>
      <c r="KT5" s="323"/>
      <c r="KU5" s="323"/>
      <c r="KV5" s="323"/>
      <c r="KW5" s="323"/>
      <c r="KX5" s="323"/>
      <c r="KY5" s="323"/>
      <c r="KZ5" s="323"/>
      <c r="LA5" s="323"/>
      <c r="LB5" s="323"/>
      <c r="LC5" s="323"/>
      <c r="LD5" s="323"/>
      <c r="LE5" s="323"/>
      <c r="LF5" s="323"/>
      <c r="LG5" s="323"/>
      <c r="LH5" s="323"/>
      <c r="LI5" s="323"/>
      <c r="LJ5" s="323"/>
      <c r="LK5" s="323"/>
      <c r="LL5" s="323"/>
      <c r="LM5" s="323"/>
      <c r="LN5" s="323"/>
      <c r="LO5" s="323"/>
      <c r="LP5" s="323"/>
      <c r="LQ5" s="323"/>
      <c r="LR5" s="323"/>
      <c r="LS5" s="323"/>
      <c r="LT5" s="323"/>
      <c r="LU5" s="323"/>
      <c r="LV5" s="323"/>
      <c r="LW5" s="323"/>
      <c r="LX5" s="323"/>
      <c r="LY5" s="323"/>
      <c r="LZ5" s="323"/>
      <c r="MA5" s="323"/>
      <c r="MB5" s="323"/>
      <c r="MC5" s="323"/>
      <c r="MD5" s="323"/>
      <c r="ME5" s="323"/>
      <c r="MF5" s="323"/>
      <c r="MG5" s="323"/>
      <c r="MH5" s="323"/>
      <c r="MI5" s="323"/>
      <c r="MJ5" s="323"/>
      <c r="MK5" s="323"/>
      <c r="ML5" s="323"/>
      <c r="MM5" s="323"/>
      <c r="MN5" s="323"/>
      <c r="MO5" s="323"/>
      <c r="MP5" s="323"/>
      <c r="MQ5" s="323"/>
      <c r="MR5" s="323"/>
      <c r="MS5" s="323"/>
      <c r="MT5" s="323"/>
      <c r="MU5" s="323"/>
      <c r="MV5" s="323"/>
      <c r="MW5" s="323"/>
      <c r="MX5" s="323"/>
      <c r="MY5" s="323"/>
      <c r="MZ5" s="323"/>
      <c r="NA5" s="323"/>
      <c r="NB5" s="323"/>
      <c r="NC5" s="323"/>
      <c r="ND5" s="323"/>
      <c r="NE5" s="323"/>
      <c r="NF5" s="323"/>
      <c r="NG5" s="323"/>
      <c r="NH5" s="323"/>
      <c r="NI5" s="323"/>
      <c r="NJ5" s="323"/>
      <c r="NK5" s="323"/>
      <c r="NL5" s="323"/>
      <c r="NM5" s="323"/>
      <c r="NN5" s="323"/>
      <c r="NO5" s="323"/>
      <c r="NP5" s="323"/>
      <c r="NQ5" s="323"/>
      <c r="NR5" s="323"/>
      <c r="NS5" s="323"/>
      <c r="NT5" s="323"/>
      <c r="NU5" s="323"/>
      <c r="NV5" s="323"/>
      <c r="NW5" s="323"/>
      <c r="NX5" s="323"/>
      <c r="NY5" s="323"/>
      <c r="NZ5" s="323"/>
      <c r="OA5" s="323"/>
      <c r="OB5" s="323"/>
      <c r="OC5" s="323"/>
      <c r="OD5" s="323"/>
      <c r="OE5" s="323"/>
      <c r="OF5" s="323"/>
      <c r="OG5" s="323"/>
      <c r="OH5" s="323"/>
      <c r="OI5" s="323"/>
      <c r="OJ5" s="323"/>
      <c r="OK5" s="323"/>
      <c r="OL5" s="323"/>
      <c r="OM5" s="323"/>
      <c r="ON5" s="323"/>
      <c r="OO5" s="323"/>
      <c r="OP5" s="323"/>
      <c r="OQ5" s="323"/>
      <c r="OR5" s="323"/>
      <c r="OS5" s="323"/>
      <c r="OT5" s="323"/>
      <c r="OU5" s="323"/>
      <c r="OV5" s="323"/>
      <c r="OW5" s="323"/>
      <c r="OX5" s="323"/>
      <c r="OY5" s="323"/>
      <c r="OZ5" s="323"/>
      <c r="PA5" s="323"/>
      <c r="PB5" s="323"/>
      <c r="PC5" s="323"/>
      <c r="PD5" s="323"/>
      <c r="PE5" s="323"/>
      <c r="PF5" s="323"/>
      <c r="PG5" s="323"/>
      <c r="PH5" s="323"/>
      <c r="PI5" s="323"/>
      <c r="PJ5" s="323"/>
      <c r="PK5" s="323"/>
      <c r="PL5" s="323"/>
      <c r="PM5" s="323"/>
      <c r="PN5" s="323"/>
      <c r="PO5" s="323"/>
      <c r="PP5" s="323"/>
      <c r="PQ5" s="323"/>
      <c r="PR5" s="323"/>
      <c r="PS5" s="323"/>
      <c r="PT5" s="323"/>
      <c r="PU5" s="323"/>
      <c r="PV5" s="323"/>
      <c r="PW5" s="323"/>
      <c r="PX5" s="323"/>
      <c r="PY5" s="323"/>
      <c r="PZ5" s="323"/>
      <c r="QA5" s="323"/>
      <c r="QB5" s="323"/>
      <c r="QC5" s="323"/>
      <c r="QD5" s="323"/>
      <c r="QE5" s="323"/>
      <c r="QF5" s="323"/>
      <c r="QG5" s="323"/>
      <c r="QH5" s="323"/>
      <c r="QI5" s="323"/>
      <c r="QJ5" s="323"/>
      <c r="QK5" s="323"/>
      <c r="QL5" s="323"/>
      <c r="QM5" s="323"/>
      <c r="QN5" s="323"/>
      <c r="QO5" s="323"/>
      <c r="QP5" s="323"/>
      <c r="QQ5" s="323"/>
      <c r="QR5" s="323"/>
      <c r="QS5" s="323"/>
      <c r="QT5" s="323"/>
      <c r="QU5" s="323"/>
      <c r="QV5" s="323"/>
      <c r="QW5" s="323"/>
      <c r="QX5" s="323"/>
      <c r="QY5" s="323"/>
      <c r="QZ5" s="323"/>
      <c r="RA5" s="323"/>
      <c r="RB5" s="323"/>
      <c r="RC5" s="323"/>
      <c r="RD5" s="323"/>
      <c r="RE5" s="323"/>
      <c r="RF5" s="323"/>
      <c r="RG5" s="323"/>
      <c r="RH5" s="323"/>
      <c r="RI5" s="323"/>
      <c r="RJ5" s="323"/>
      <c r="RK5" s="323"/>
      <c r="RL5" s="323"/>
      <c r="RM5" s="323"/>
      <c r="RN5" s="323"/>
      <c r="RO5" s="323"/>
      <c r="RP5" s="323"/>
      <c r="RQ5" s="323"/>
      <c r="RR5" s="323"/>
      <c r="RS5" s="323"/>
      <c r="RT5" s="323"/>
      <c r="RU5" s="323"/>
      <c r="RV5" s="323"/>
      <c r="RW5" s="323"/>
      <c r="RX5" s="323"/>
      <c r="RY5" s="323"/>
      <c r="RZ5" s="323"/>
      <c r="SA5" s="323"/>
      <c r="SB5" s="323"/>
      <c r="SC5" s="323"/>
      <c r="SD5" s="323"/>
      <c r="SE5" s="323"/>
      <c r="SF5" s="323"/>
      <c r="SG5" s="323"/>
      <c r="SH5" s="323"/>
      <c r="SI5" s="323"/>
      <c r="SJ5" s="323"/>
      <c r="SK5" s="323"/>
      <c r="SL5" s="323"/>
      <c r="SM5" s="323"/>
      <c r="SN5" s="323"/>
      <c r="SO5" s="323"/>
      <c r="SP5" s="323"/>
      <c r="SQ5" s="323"/>
      <c r="SR5" s="323"/>
      <c r="SS5" s="323"/>
      <c r="ST5" s="323"/>
      <c r="SU5" s="323"/>
      <c r="SV5" s="323"/>
      <c r="SW5" s="323"/>
      <c r="SX5" s="323"/>
      <c r="SY5" s="323"/>
      <c r="SZ5" s="323"/>
      <c r="TA5" s="323"/>
      <c r="TB5" s="323"/>
      <c r="TC5" s="323"/>
      <c r="TD5" s="323"/>
      <c r="TE5" s="323"/>
      <c r="TF5" s="323"/>
      <c r="TG5" s="323"/>
      <c r="TH5" s="323"/>
      <c r="TI5" s="323"/>
      <c r="TJ5" s="323"/>
      <c r="TK5" s="323"/>
      <c r="TL5" s="323"/>
      <c r="TM5" s="323"/>
      <c r="TN5" s="323"/>
      <c r="TO5" s="323"/>
      <c r="TP5" s="323"/>
      <c r="TQ5" s="323"/>
      <c r="TR5" s="323"/>
      <c r="TS5" s="323"/>
      <c r="TT5" s="323"/>
      <c r="TU5" s="323"/>
      <c r="TV5" s="323"/>
      <c r="TW5" s="323"/>
      <c r="TX5" s="323"/>
      <c r="TY5" s="323"/>
      <c r="TZ5" s="323"/>
      <c r="UA5" s="323"/>
      <c r="UB5" s="323"/>
      <c r="UC5" s="323"/>
      <c r="UD5" s="323"/>
      <c r="UE5" s="323"/>
      <c r="UF5" s="323"/>
      <c r="UG5" s="323"/>
      <c r="UH5" s="323"/>
      <c r="UI5" s="323"/>
      <c r="UJ5" s="323"/>
      <c r="UK5" s="323"/>
      <c r="UL5" s="323"/>
      <c r="UM5" s="323"/>
      <c r="UN5" s="323"/>
      <c r="UO5" s="323"/>
      <c r="UP5" s="323"/>
      <c r="UQ5" s="323"/>
      <c r="UR5" s="323"/>
      <c r="US5" s="323"/>
      <c r="UT5" s="323"/>
      <c r="UU5" s="323"/>
      <c r="UV5" s="323"/>
      <c r="UW5" s="323"/>
      <c r="UX5" s="323"/>
      <c r="UY5" s="323"/>
      <c r="UZ5" s="323"/>
      <c r="VA5" s="323"/>
      <c r="VB5" s="323"/>
      <c r="VC5" s="323"/>
      <c r="VD5" s="323"/>
      <c r="VE5" s="323"/>
      <c r="VF5" s="323"/>
      <c r="VG5" s="323"/>
      <c r="VH5" s="323"/>
      <c r="VI5" s="323"/>
      <c r="VJ5" s="323"/>
      <c r="VK5" s="323"/>
      <c r="VL5" s="323"/>
      <c r="VM5" s="323"/>
      <c r="VN5" s="323"/>
      <c r="VO5" s="323"/>
      <c r="VP5" s="323"/>
      <c r="VQ5" s="323"/>
      <c r="VR5" s="323"/>
      <c r="VS5" s="323"/>
      <c r="VT5" s="323"/>
      <c r="VU5" s="323"/>
      <c r="VV5" s="323"/>
      <c r="VW5" s="323"/>
      <c r="VX5" s="323"/>
      <c r="VY5" s="323"/>
      <c r="VZ5" s="323"/>
      <c r="WA5" s="323"/>
      <c r="WB5" s="323"/>
      <c r="WC5" s="323"/>
      <c r="WD5" s="323"/>
      <c r="WE5" s="323"/>
      <c r="WF5" s="323"/>
      <c r="WG5" s="323"/>
      <c r="WH5" s="323"/>
      <c r="WI5" s="323"/>
      <c r="WJ5" s="323"/>
      <c r="WK5" s="323"/>
      <c r="WL5" s="323"/>
      <c r="WM5" s="323"/>
      <c r="WN5" s="323"/>
      <c r="WO5" s="323"/>
      <c r="WP5" s="323"/>
      <c r="WQ5" s="323"/>
      <c r="WR5" s="323"/>
      <c r="WS5" s="323"/>
      <c r="WT5" s="323"/>
      <c r="WU5" s="323"/>
      <c r="WV5" s="323"/>
      <c r="WW5" s="323"/>
      <c r="WX5" s="323"/>
      <c r="WY5" s="323"/>
      <c r="WZ5" s="323"/>
      <c r="XA5" s="323"/>
      <c r="XB5" s="323"/>
      <c r="XC5" s="323"/>
      <c r="XD5" s="323"/>
      <c r="XE5" s="323"/>
      <c r="XF5" s="323"/>
      <c r="XG5" s="323"/>
      <c r="XH5" s="323"/>
      <c r="XI5" s="323"/>
      <c r="XJ5" s="323"/>
      <c r="XK5" s="323"/>
      <c r="XL5" s="323"/>
      <c r="XM5" s="323"/>
      <c r="XN5" s="323"/>
      <c r="XO5" s="323"/>
      <c r="XP5" s="323"/>
      <c r="XQ5" s="323"/>
      <c r="XR5" s="323"/>
      <c r="XS5" s="323"/>
      <c r="XT5" s="323"/>
      <c r="XU5" s="323"/>
      <c r="XV5" s="323"/>
      <c r="XW5" s="323"/>
      <c r="XX5" s="323"/>
      <c r="XY5" s="323"/>
      <c r="XZ5" s="323"/>
      <c r="YA5" s="323"/>
      <c r="YB5" s="323"/>
      <c r="YC5" s="323"/>
      <c r="YD5" s="323"/>
      <c r="YE5" s="323"/>
      <c r="YF5" s="323"/>
      <c r="YG5" s="323"/>
      <c r="YH5" s="323"/>
      <c r="YI5" s="323"/>
      <c r="YJ5" s="323"/>
      <c r="YK5" s="323"/>
      <c r="YL5" s="323"/>
      <c r="YM5" s="323"/>
      <c r="YN5" s="323"/>
      <c r="YO5" s="323"/>
      <c r="YP5" s="323"/>
      <c r="YQ5" s="323"/>
      <c r="YR5" s="323"/>
      <c r="YS5" s="323"/>
      <c r="YT5" s="323"/>
      <c r="YU5" s="323"/>
      <c r="YV5" s="323"/>
      <c r="YW5" s="323"/>
      <c r="YX5" s="323"/>
      <c r="YY5" s="323"/>
      <c r="YZ5" s="323"/>
      <c r="ZA5" s="323"/>
      <c r="ZB5" s="323"/>
      <c r="ZC5" s="323"/>
      <c r="ZD5" s="323"/>
      <c r="ZE5" s="323"/>
      <c r="ZF5" s="323"/>
      <c r="ZG5" s="323"/>
      <c r="ZH5" s="323"/>
      <c r="ZI5" s="323"/>
      <c r="ZJ5" s="323"/>
      <c r="ZK5" s="323"/>
      <c r="ZL5" s="323"/>
      <c r="ZM5" s="323"/>
      <c r="ZN5" s="323"/>
      <c r="ZO5" s="323"/>
      <c r="ZP5" s="323"/>
      <c r="ZQ5" s="323"/>
      <c r="ZR5" s="323"/>
      <c r="ZS5" s="323"/>
      <c r="ZT5" s="323"/>
      <c r="ZU5" s="323"/>
      <c r="ZV5" s="323"/>
      <c r="ZW5" s="323"/>
      <c r="ZX5" s="323"/>
      <c r="ZY5" s="323"/>
      <c r="ZZ5" s="323"/>
      <c r="AAA5" s="323"/>
      <c r="AAB5" s="323"/>
      <c r="AAC5" s="323"/>
      <c r="AAD5" s="323"/>
      <c r="AAE5" s="323"/>
      <c r="AAF5" s="323"/>
      <c r="AAG5" s="323"/>
      <c r="AAH5" s="323"/>
      <c r="AAI5" s="323"/>
      <c r="AAJ5" s="323"/>
      <c r="AAK5" s="323"/>
    </row>
    <row r="6" spans="1:724" s="325" customFormat="1">
      <c r="A6" s="367">
        <v>1</v>
      </c>
      <c r="B6" s="368">
        <v>44391</v>
      </c>
      <c r="C6" s="368">
        <v>44561</v>
      </c>
      <c r="D6" s="368" t="s">
        <v>698</v>
      </c>
      <c r="E6" s="449">
        <v>29534</v>
      </c>
      <c r="F6" s="369" t="s">
        <v>671</v>
      </c>
      <c r="G6" s="369" t="s">
        <v>715</v>
      </c>
      <c r="H6" s="407">
        <v>23642.639999999999</v>
      </c>
      <c r="I6" s="407">
        <v>23642.639999999999</v>
      </c>
      <c r="J6" s="407">
        <v>0</v>
      </c>
      <c r="K6" s="407" t="s">
        <v>719</v>
      </c>
      <c r="L6" s="324"/>
      <c r="O6" s="326"/>
      <c r="P6" s="336"/>
      <c r="Q6" s="327"/>
    </row>
    <row r="7" spans="1:724" s="325" customFormat="1">
      <c r="A7" s="367">
        <v>2</v>
      </c>
      <c r="B7" s="368">
        <v>44391</v>
      </c>
      <c r="C7" s="368">
        <v>44561</v>
      </c>
      <c r="D7" s="368" t="s">
        <v>699</v>
      </c>
      <c r="E7" s="449">
        <v>29779</v>
      </c>
      <c r="F7" s="369" t="s">
        <v>671</v>
      </c>
      <c r="G7" s="369" t="s">
        <v>715</v>
      </c>
      <c r="H7" s="407">
        <v>22792.19</v>
      </c>
      <c r="I7" s="407">
        <v>22792.19</v>
      </c>
      <c r="J7" s="407">
        <v>0</v>
      </c>
      <c r="K7" s="407" t="s">
        <v>719</v>
      </c>
      <c r="L7" s="324"/>
      <c r="O7" s="326"/>
      <c r="P7" s="336"/>
      <c r="Q7" s="327"/>
    </row>
    <row r="8" spans="1:724" s="325" customFormat="1">
      <c r="A8" s="367">
        <v>3</v>
      </c>
      <c r="B8" s="368">
        <v>44391</v>
      </c>
      <c r="C8" s="368">
        <v>44561</v>
      </c>
      <c r="D8" s="368" t="s">
        <v>700</v>
      </c>
      <c r="E8" s="449">
        <v>29759</v>
      </c>
      <c r="F8" s="369" t="s">
        <v>671</v>
      </c>
      <c r="G8" s="369" t="s">
        <v>715</v>
      </c>
      <c r="H8" s="407">
        <v>11438.62</v>
      </c>
      <c r="I8" s="407">
        <v>11438.62</v>
      </c>
      <c r="J8" s="407">
        <v>0</v>
      </c>
      <c r="K8" s="407" t="s">
        <v>719</v>
      </c>
      <c r="L8" s="324"/>
      <c r="O8" s="326"/>
      <c r="P8" s="336"/>
      <c r="Q8" s="327"/>
    </row>
    <row r="9" spans="1:724" s="325" customFormat="1">
      <c r="A9" s="367">
        <v>4</v>
      </c>
      <c r="B9" s="368">
        <v>44391</v>
      </c>
      <c r="C9" s="368">
        <v>44561</v>
      </c>
      <c r="D9" s="368" t="s">
        <v>701</v>
      </c>
      <c r="E9" s="449">
        <v>29777</v>
      </c>
      <c r="F9" s="369" t="s">
        <v>671</v>
      </c>
      <c r="G9" s="369" t="s">
        <v>715</v>
      </c>
      <c r="H9" s="407">
        <v>29622.43</v>
      </c>
      <c r="I9" s="407">
        <v>29622.43</v>
      </c>
      <c r="J9" s="407">
        <v>0</v>
      </c>
      <c r="K9" s="407" t="s">
        <v>719</v>
      </c>
      <c r="L9" s="324"/>
      <c r="O9" s="326"/>
      <c r="P9" s="336"/>
      <c r="Q9" s="327"/>
    </row>
    <row r="10" spans="1:724" s="325" customFormat="1">
      <c r="A10" s="367">
        <v>5</v>
      </c>
      <c r="B10" s="368">
        <v>44391</v>
      </c>
      <c r="C10" s="368">
        <v>44561</v>
      </c>
      <c r="D10" s="368" t="s">
        <v>702</v>
      </c>
      <c r="E10" s="449">
        <v>29745</v>
      </c>
      <c r="F10" s="369" t="s">
        <v>671</v>
      </c>
      <c r="G10" s="369" t="s">
        <v>715</v>
      </c>
      <c r="H10" s="407">
        <v>7250.48</v>
      </c>
      <c r="I10" s="407">
        <v>7250.48</v>
      </c>
      <c r="J10" s="407">
        <v>0</v>
      </c>
      <c r="K10" s="407" t="s">
        <v>719</v>
      </c>
      <c r="L10" s="324"/>
      <c r="O10" s="326"/>
      <c r="P10" s="336"/>
      <c r="Q10" s="327"/>
    </row>
    <row r="11" spans="1:724" s="325" customFormat="1">
      <c r="A11" s="375" t="s">
        <v>709</v>
      </c>
      <c r="B11" s="375"/>
      <c r="C11" s="375"/>
      <c r="D11" s="375"/>
      <c r="E11" s="375"/>
      <c r="F11" s="375"/>
      <c r="G11" s="448"/>
      <c r="H11" s="381">
        <f>SUM(H6:H10)</f>
        <v>94746.36</v>
      </c>
      <c r="I11" s="381">
        <f t="shared" ref="I11:J11" si="0">SUM(I6:I10)</f>
        <v>94746.36</v>
      </c>
      <c r="J11" s="381">
        <f t="shared" si="0"/>
        <v>0</v>
      </c>
      <c r="K11" s="390"/>
      <c r="L11" s="324"/>
      <c r="O11" s="326"/>
      <c r="P11" s="336"/>
      <c r="Q11" s="327"/>
    </row>
    <row r="12" spans="1:724" s="325" customFormat="1" ht="18.75">
      <c r="A12" s="328"/>
      <c r="B12" s="334"/>
      <c r="C12" s="334"/>
      <c r="D12" s="334"/>
      <c r="E12" s="334"/>
      <c r="F12" s="328"/>
      <c r="G12" s="328"/>
      <c r="H12" s="346"/>
      <c r="I12" s="328"/>
      <c r="J12" s="328"/>
      <c r="L12" s="326"/>
      <c r="M12" s="327"/>
      <c r="N12" s="327"/>
      <c r="P12" s="336"/>
    </row>
    <row r="13" spans="1:724" s="325" customFormat="1" ht="18.75">
      <c r="A13" s="345"/>
      <c r="B13" s="345"/>
      <c r="C13" s="345"/>
      <c r="D13" s="345"/>
      <c r="E13" s="345"/>
      <c r="F13" s="404"/>
      <c r="G13" s="404"/>
      <c r="H13" s="403" t="s">
        <v>696</v>
      </c>
      <c r="I13" s="328"/>
      <c r="J13" s="328"/>
      <c r="L13" s="326"/>
      <c r="M13" s="327"/>
      <c r="N13" s="327"/>
      <c r="P13" s="336"/>
    </row>
    <row r="14" spans="1:724" s="325" customFormat="1" ht="23.25">
      <c r="A14" s="347"/>
      <c r="B14" s="348"/>
      <c r="C14" s="348"/>
      <c r="D14" s="348"/>
      <c r="E14" s="348"/>
      <c r="F14" s="348"/>
      <c r="G14" s="348"/>
      <c r="H14" s="361"/>
      <c r="I14" s="328"/>
      <c r="J14" s="328"/>
      <c r="L14" s="326"/>
      <c r="M14" s="327"/>
      <c r="N14" s="327"/>
      <c r="P14" s="336"/>
    </row>
    <row r="15" spans="1:724" s="325" customFormat="1">
      <c r="A15" s="349"/>
      <c r="B15" s="350"/>
      <c r="C15" s="350"/>
      <c r="D15" s="350"/>
      <c r="E15" s="351"/>
      <c r="F15" s="351"/>
      <c r="G15" s="351"/>
      <c r="H15" s="331"/>
      <c r="I15" s="328"/>
      <c r="J15" s="328"/>
      <c r="L15" s="326"/>
      <c r="M15" s="327"/>
      <c r="N15" s="327"/>
      <c r="P15" s="336"/>
    </row>
    <row r="16" spans="1:724" s="339" customFormat="1" ht="24.95" customHeight="1">
      <c r="A16" s="438" t="s">
        <v>648</v>
      </c>
      <c r="B16" s="438"/>
      <c r="C16" s="438"/>
      <c r="D16" s="438"/>
      <c r="E16" s="410"/>
      <c r="F16" s="410" t="s">
        <v>640</v>
      </c>
      <c r="G16" s="411"/>
      <c r="I16" s="450"/>
      <c r="J16" s="410" t="s">
        <v>687</v>
      </c>
      <c r="K16" s="451"/>
      <c r="L16" s="409"/>
      <c r="M16" s="363"/>
      <c r="N16" s="362"/>
      <c r="O16" s="364"/>
      <c r="P16" s="336"/>
      <c r="Q16" s="363"/>
      <c r="R16" s="363"/>
      <c r="S16" s="363"/>
      <c r="T16" s="338"/>
      <c r="U16" s="338"/>
      <c r="V16" s="338"/>
      <c r="W16" s="338"/>
      <c r="X16" s="331"/>
    </row>
    <row r="17" spans="1:714" ht="15.75">
      <c r="A17" s="423" t="s">
        <v>649</v>
      </c>
      <c r="B17" s="423"/>
      <c r="C17" s="423"/>
      <c r="D17" s="423"/>
      <c r="E17" s="409"/>
      <c r="F17" s="412" t="s">
        <v>641</v>
      </c>
      <c r="G17" s="412"/>
      <c r="I17" s="335"/>
      <c r="J17" s="409" t="s">
        <v>689</v>
      </c>
      <c r="K17" s="390"/>
      <c r="O17" s="337"/>
      <c r="Q17" s="337"/>
      <c r="R17" s="337"/>
      <c r="S17" s="338"/>
    </row>
    <row r="18" spans="1:714" ht="22.5">
      <c r="A18" s="359"/>
      <c r="B18" s="360"/>
      <c r="C18" s="360"/>
      <c r="D18" s="360"/>
      <c r="E18" s="360"/>
      <c r="F18" s="360"/>
      <c r="G18" s="360"/>
    </row>
    <row r="19" spans="1:714">
      <c r="A19" s="339"/>
      <c r="B19" s="330"/>
      <c r="C19" s="330"/>
      <c r="D19" s="330"/>
      <c r="E19" s="330"/>
      <c r="F19" s="330"/>
      <c r="G19" s="330"/>
    </row>
    <row r="21" spans="1:714">
      <c r="K21" s="333"/>
      <c r="L21" s="332"/>
      <c r="M21" s="328"/>
      <c r="N21" s="336"/>
      <c r="O21" s="336"/>
      <c r="AAK21" s="328"/>
      <c r="AAL21" s="328"/>
    </row>
    <row r="22" spans="1:714">
      <c r="K22" s="329"/>
      <c r="M22" s="328"/>
      <c r="N22" s="336"/>
      <c r="O22" s="336"/>
      <c r="AAK22" s="328"/>
      <c r="AAL22" s="328"/>
    </row>
  </sheetData>
  <mergeCells count="5">
    <mergeCell ref="B1:K1"/>
    <mergeCell ref="B2:K2"/>
    <mergeCell ref="B3:K3"/>
    <mergeCell ref="A16:D16"/>
    <mergeCell ref="A17:D17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S22"/>
  <sheetViews>
    <sheetView zoomScale="87" zoomScaleNormal="87" zoomScaleSheetLayoutView="85" workbookViewId="0">
      <selection sqref="A1:XFD1048576"/>
    </sheetView>
  </sheetViews>
  <sheetFormatPr baseColWidth="10" defaultRowHeight="15"/>
  <cols>
    <col min="1" max="1" width="6.5703125" style="328" bestFit="1" customWidth="1"/>
    <col min="2" max="2" width="13.85546875" style="334" customWidth="1"/>
    <col min="3" max="3" width="34" style="334" customWidth="1"/>
    <col min="4" max="4" width="56" style="328" bestFit="1" customWidth="1"/>
    <col min="5" max="5" width="23" style="328" customWidth="1"/>
    <col min="6" max="6" width="20" style="328" customWidth="1"/>
    <col min="7" max="7" width="17.5703125" style="328" customWidth="1"/>
    <col min="8" max="8" width="24.42578125" style="328" customWidth="1"/>
    <col min="9" max="9" width="14.85546875" style="328" hidden="1" customWidth="1"/>
    <col min="10" max="10" width="36.5703125" style="329" hidden="1" customWidth="1"/>
    <col min="11" max="11" width="24.5703125" style="328" customWidth="1"/>
    <col min="12" max="12" width="15.85546875" style="328" customWidth="1"/>
    <col min="13" max="13" width="27.5703125" style="336" customWidth="1"/>
    <col min="14" max="711" width="11.42578125" style="336"/>
    <col min="712" max="16384" width="11.42578125" style="328"/>
  </cols>
  <sheetData>
    <row r="1" spans="1:721">
      <c r="B1" s="436" t="s">
        <v>511</v>
      </c>
      <c r="C1" s="436"/>
      <c r="D1" s="436"/>
      <c r="E1" s="436"/>
      <c r="F1" s="436"/>
      <c r="G1" s="436"/>
      <c r="H1" s="436"/>
      <c r="I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VB1" s="328"/>
      <c r="VC1" s="328"/>
      <c r="VD1" s="328"/>
      <c r="VE1" s="328"/>
      <c r="VF1" s="328"/>
      <c r="VG1" s="328"/>
      <c r="VH1" s="328"/>
      <c r="VI1" s="328"/>
      <c r="VJ1" s="328"/>
      <c r="VK1" s="328"/>
      <c r="VL1" s="328"/>
      <c r="VM1" s="328"/>
      <c r="VN1" s="328"/>
      <c r="VO1" s="328"/>
      <c r="VP1" s="328"/>
      <c r="VQ1" s="328"/>
      <c r="VR1" s="328"/>
      <c r="VS1" s="328"/>
      <c r="VT1" s="328"/>
      <c r="VU1" s="328"/>
      <c r="VV1" s="328"/>
      <c r="VW1" s="328"/>
      <c r="VX1" s="328"/>
      <c r="VY1" s="328"/>
      <c r="VZ1" s="328"/>
      <c r="WA1" s="328"/>
      <c r="WB1" s="328"/>
      <c r="WC1" s="328"/>
      <c r="WD1" s="328"/>
      <c r="WE1" s="328"/>
      <c r="WF1" s="328"/>
      <c r="WG1" s="328"/>
      <c r="WH1" s="328"/>
      <c r="WI1" s="328"/>
      <c r="WJ1" s="328"/>
      <c r="WK1" s="328"/>
      <c r="WL1" s="328"/>
      <c r="WM1" s="328"/>
      <c r="WN1" s="328"/>
      <c r="WO1" s="328"/>
      <c r="WP1" s="328"/>
      <c r="WQ1" s="328"/>
      <c r="WR1" s="328"/>
      <c r="WS1" s="328"/>
      <c r="WT1" s="328"/>
      <c r="WU1" s="328"/>
      <c r="WV1" s="328"/>
      <c r="WW1" s="328"/>
      <c r="WX1" s="328"/>
      <c r="WY1" s="328"/>
      <c r="WZ1" s="328"/>
      <c r="XA1" s="328"/>
      <c r="XB1" s="328"/>
      <c r="XC1" s="328"/>
      <c r="XD1" s="328"/>
      <c r="XE1" s="328"/>
      <c r="XF1" s="328"/>
      <c r="XG1" s="328"/>
      <c r="XH1" s="328"/>
      <c r="XI1" s="328"/>
      <c r="XJ1" s="328"/>
      <c r="XK1" s="328"/>
      <c r="XL1" s="328"/>
      <c r="XM1" s="328"/>
      <c r="XN1" s="328"/>
      <c r="XO1" s="328"/>
      <c r="XP1" s="328"/>
      <c r="XQ1" s="328"/>
      <c r="XR1" s="328"/>
      <c r="XS1" s="328"/>
      <c r="XT1" s="328"/>
      <c r="XU1" s="328"/>
      <c r="XV1" s="328"/>
      <c r="XW1" s="328"/>
      <c r="XX1" s="328"/>
      <c r="XY1" s="328"/>
      <c r="XZ1" s="328"/>
      <c r="YA1" s="328"/>
      <c r="YB1" s="328"/>
      <c r="YC1" s="328"/>
      <c r="YD1" s="328"/>
      <c r="YE1" s="328"/>
      <c r="YF1" s="328"/>
      <c r="YG1" s="328"/>
      <c r="YH1" s="328"/>
      <c r="YI1" s="328"/>
      <c r="YJ1" s="328"/>
      <c r="YK1" s="328"/>
      <c r="YL1" s="328"/>
      <c r="YM1" s="328"/>
      <c r="YN1" s="328"/>
      <c r="YO1" s="328"/>
      <c r="YP1" s="328"/>
      <c r="YQ1" s="328"/>
      <c r="YR1" s="328"/>
      <c r="YS1" s="328"/>
      <c r="YT1" s="328"/>
      <c r="YU1" s="328"/>
      <c r="YV1" s="328"/>
      <c r="YW1" s="328"/>
      <c r="YX1" s="328"/>
      <c r="YY1" s="328"/>
      <c r="YZ1" s="328"/>
      <c r="ZA1" s="328"/>
      <c r="ZB1" s="328"/>
      <c r="ZC1" s="328"/>
      <c r="ZD1" s="328"/>
      <c r="ZE1" s="328"/>
      <c r="ZF1" s="328"/>
      <c r="ZG1" s="328"/>
      <c r="ZH1" s="328"/>
      <c r="ZI1" s="328"/>
      <c r="ZJ1" s="328"/>
      <c r="ZK1" s="328"/>
      <c r="ZL1" s="328"/>
      <c r="ZM1" s="328"/>
      <c r="ZN1" s="328"/>
      <c r="ZO1" s="328"/>
      <c r="ZP1" s="328"/>
      <c r="ZQ1" s="328"/>
      <c r="ZR1" s="328"/>
      <c r="ZS1" s="328"/>
      <c r="ZT1" s="328"/>
      <c r="ZU1" s="328"/>
      <c r="ZV1" s="328"/>
      <c r="ZW1" s="328"/>
      <c r="ZX1" s="328"/>
      <c r="ZY1" s="328"/>
      <c r="ZZ1" s="328"/>
      <c r="AAA1" s="328"/>
      <c r="AAB1" s="328"/>
      <c r="AAC1" s="328"/>
      <c r="AAD1" s="328"/>
      <c r="AAE1" s="328"/>
      <c r="AAF1" s="328"/>
      <c r="AAG1" s="328"/>
      <c r="AAH1" s="328"/>
      <c r="AAI1" s="328"/>
    </row>
    <row r="2" spans="1:721">
      <c r="B2" s="437" t="s">
        <v>710</v>
      </c>
      <c r="C2" s="437"/>
      <c r="D2" s="437"/>
      <c r="E2" s="437"/>
      <c r="F2" s="437"/>
      <c r="G2" s="437"/>
      <c r="H2" s="437"/>
      <c r="I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VC2" s="328"/>
      <c r="VD2" s="328"/>
      <c r="VE2" s="328"/>
      <c r="VF2" s="328"/>
      <c r="VG2" s="328"/>
      <c r="VH2" s="328"/>
      <c r="VI2" s="328"/>
      <c r="VJ2" s="328"/>
      <c r="VK2" s="328"/>
      <c r="VL2" s="328"/>
      <c r="VM2" s="328"/>
      <c r="VN2" s="328"/>
      <c r="VO2" s="328"/>
      <c r="VP2" s="328"/>
      <c r="VQ2" s="328"/>
      <c r="VR2" s="328"/>
      <c r="VS2" s="328"/>
      <c r="VT2" s="328"/>
      <c r="VU2" s="328"/>
      <c r="VV2" s="328"/>
      <c r="VW2" s="328"/>
      <c r="VX2" s="328"/>
      <c r="VY2" s="328"/>
      <c r="VZ2" s="328"/>
      <c r="WA2" s="328"/>
      <c r="WB2" s="328"/>
      <c r="WC2" s="328"/>
      <c r="WD2" s="328"/>
      <c r="WE2" s="328"/>
      <c r="WF2" s="328"/>
      <c r="WG2" s="328"/>
      <c r="WH2" s="328"/>
      <c r="WI2" s="328"/>
      <c r="WJ2" s="328"/>
      <c r="WK2" s="328"/>
      <c r="WL2" s="328"/>
      <c r="WM2" s="328"/>
      <c r="WN2" s="328"/>
      <c r="WO2" s="328"/>
      <c r="WP2" s="328"/>
      <c r="WQ2" s="328"/>
      <c r="WR2" s="328"/>
      <c r="WS2" s="328"/>
      <c r="WT2" s="328"/>
      <c r="WU2" s="328"/>
      <c r="WV2" s="328"/>
      <c r="WW2" s="328"/>
      <c r="WX2" s="328"/>
      <c r="WY2" s="328"/>
      <c r="WZ2" s="328"/>
      <c r="XA2" s="328"/>
      <c r="XB2" s="328"/>
      <c r="XC2" s="328"/>
      <c r="XD2" s="328"/>
      <c r="XE2" s="328"/>
      <c r="XF2" s="328"/>
      <c r="XG2" s="328"/>
      <c r="XH2" s="328"/>
      <c r="XI2" s="328"/>
      <c r="XJ2" s="328"/>
      <c r="XK2" s="328"/>
      <c r="XL2" s="328"/>
      <c r="XM2" s="328"/>
      <c r="XN2" s="328"/>
      <c r="XO2" s="328"/>
      <c r="XP2" s="328"/>
      <c r="XQ2" s="328"/>
      <c r="XR2" s="328"/>
      <c r="XS2" s="328"/>
      <c r="XT2" s="328"/>
      <c r="XU2" s="328"/>
      <c r="XV2" s="328"/>
      <c r="XW2" s="328"/>
      <c r="XX2" s="328"/>
      <c r="XY2" s="328"/>
      <c r="XZ2" s="328"/>
      <c r="YA2" s="328"/>
      <c r="YB2" s="328"/>
      <c r="YC2" s="328"/>
      <c r="YD2" s="328"/>
      <c r="YE2" s="328"/>
      <c r="YF2" s="328"/>
      <c r="YG2" s="328"/>
      <c r="YH2" s="328"/>
      <c r="YI2" s="328"/>
      <c r="YJ2" s="328"/>
      <c r="YK2" s="328"/>
      <c r="YL2" s="328"/>
      <c r="YM2" s="328"/>
      <c r="YN2" s="328"/>
      <c r="YO2" s="328"/>
      <c r="YP2" s="328"/>
      <c r="YQ2" s="328"/>
      <c r="YR2" s="328"/>
      <c r="YS2" s="328"/>
      <c r="YT2" s="328"/>
      <c r="YU2" s="328"/>
      <c r="YV2" s="328"/>
      <c r="YW2" s="328"/>
      <c r="YX2" s="328"/>
      <c r="YY2" s="328"/>
      <c r="YZ2" s="328"/>
      <c r="ZA2" s="328"/>
      <c r="ZB2" s="328"/>
      <c r="ZC2" s="328"/>
      <c r="ZD2" s="328"/>
      <c r="ZE2" s="328"/>
      <c r="ZF2" s="328"/>
      <c r="ZG2" s="328"/>
      <c r="ZH2" s="328"/>
      <c r="ZI2" s="328"/>
      <c r="ZJ2" s="328"/>
      <c r="ZK2" s="328"/>
      <c r="ZL2" s="328"/>
      <c r="ZM2" s="328"/>
      <c r="ZN2" s="328"/>
      <c r="ZO2" s="328"/>
      <c r="ZP2" s="328"/>
      <c r="ZQ2" s="328"/>
      <c r="ZR2" s="328"/>
      <c r="ZS2" s="328"/>
      <c r="ZT2" s="328"/>
      <c r="ZU2" s="328"/>
      <c r="ZV2" s="328"/>
      <c r="ZW2" s="328"/>
      <c r="ZX2" s="328"/>
      <c r="ZY2" s="328"/>
      <c r="ZZ2" s="328"/>
      <c r="AAA2" s="328"/>
      <c r="AAB2" s="328"/>
      <c r="AAC2" s="328"/>
      <c r="AAD2" s="328"/>
      <c r="AAE2" s="328"/>
      <c r="AAF2" s="328"/>
      <c r="AAG2" s="328"/>
      <c r="AAH2" s="328"/>
      <c r="AAI2" s="328"/>
    </row>
    <row r="3" spans="1:721" ht="21" customHeight="1">
      <c r="B3" s="437" t="s">
        <v>4</v>
      </c>
      <c r="C3" s="437"/>
      <c r="D3" s="437"/>
      <c r="E3" s="437"/>
      <c r="F3" s="437"/>
      <c r="G3" s="437"/>
      <c r="H3" s="437"/>
      <c r="I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AAJ3" s="336"/>
      <c r="AAK3" s="336"/>
      <c r="AAL3" s="336"/>
      <c r="AAM3" s="336"/>
      <c r="AAN3" s="336"/>
      <c r="AAO3" s="336"/>
      <c r="AAP3" s="336"/>
      <c r="AAQ3" s="336"/>
      <c r="AAR3" s="336"/>
      <c r="AAS3" s="336"/>
    </row>
    <row r="5" spans="1:721" s="322" customFormat="1" ht="28.5">
      <c r="A5" s="376" t="s">
        <v>1</v>
      </c>
      <c r="B5" s="377" t="s">
        <v>26</v>
      </c>
      <c r="C5" s="377" t="s">
        <v>639</v>
      </c>
      <c r="D5" s="378" t="s">
        <v>2</v>
      </c>
      <c r="E5" s="379" t="s">
        <v>486</v>
      </c>
      <c r="F5" s="328"/>
      <c r="G5" s="328"/>
      <c r="I5" s="321" t="s">
        <v>482</v>
      </c>
      <c r="L5" s="323"/>
      <c r="M5" s="327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323"/>
      <c r="FG5" s="323"/>
      <c r="FH5" s="323"/>
      <c r="FI5" s="323"/>
      <c r="FJ5" s="323"/>
      <c r="FK5" s="323"/>
      <c r="FL5" s="323"/>
      <c r="FM5" s="323"/>
      <c r="FN5" s="323"/>
      <c r="FO5" s="323"/>
      <c r="FP5" s="323"/>
      <c r="FQ5" s="323"/>
      <c r="FR5" s="323"/>
      <c r="FS5" s="323"/>
      <c r="FT5" s="323"/>
      <c r="FU5" s="323"/>
      <c r="FV5" s="323"/>
      <c r="FW5" s="323"/>
      <c r="FX5" s="323"/>
      <c r="FY5" s="323"/>
      <c r="FZ5" s="323"/>
      <c r="GA5" s="323"/>
      <c r="GB5" s="323"/>
      <c r="GC5" s="323"/>
      <c r="GD5" s="323"/>
      <c r="GE5" s="323"/>
      <c r="GF5" s="323"/>
      <c r="GG5" s="323"/>
      <c r="GH5" s="323"/>
      <c r="GI5" s="323"/>
      <c r="GJ5" s="323"/>
      <c r="GK5" s="323"/>
      <c r="GL5" s="323"/>
      <c r="GM5" s="323"/>
      <c r="GN5" s="323"/>
      <c r="GO5" s="323"/>
      <c r="GP5" s="323"/>
      <c r="GQ5" s="323"/>
      <c r="GR5" s="323"/>
      <c r="GS5" s="323"/>
      <c r="GT5" s="323"/>
      <c r="GU5" s="323"/>
      <c r="GV5" s="323"/>
      <c r="GW5" s="323"/>
      <c r="GX5" s="323"/>
      <c r="GY5" s="323"/>
      <c r="GZ5" s="323"/>
      <c r="HA5" s="323"/>
      <c r="HB5" s="323"/>
      <c r="HC5" s="323"/>
      <c r="HD5" s="323"/>
      <c r="HE5" s="323"/>
      <c r="HF5" s="323"/>
      <c r="HG5" s="323"/>
      <c r="HH5" s="323"/>
      <c r="HI5" s="323"/>
      <c r="HJ5" s="323"/>
      <c r="HK5" s="323"/>
      <c r="HL5" s="323"/>
      <c r="HM5" s="323"/>
      <c r="HN5" s="323"/>
      <c r="HO5" s="323"/>
      <c r="HP5" s="323"/>
      <c r="HQ5" s="323"/>
      <c r="HR5" s="323"/>
      <c r="HS5" s="323"/>
      <c r="HT5" s="323"/>
      <c r="HU5" s="323"/>
      <c r="HV5" s="323"/>
      <c r="HW5" s="323"/>
      <c r="HX5" s="323"/>
      <c r="HY5" s="323"/>
      <c r="HZ5" s="323"/>
      <c r="IA5" s="323"/>
      <c r="IB5" s="323"/>
      <c r="IC5" s="323"/>
      <c r="ID5" s="323"/>
      <c r="IE5" s="323"/>
      <c r="IF5" s="323"/>
      <c r="IG5" s="323"/>
      <c r="IH5" s="323"/>
      <c r="II5" s="323"/>
      <c r="IJ5" s="323"/>
      <c r="IK5" s="323"/>
      <c r="IL5" s="323"/>
      <c r="IM5" s="323"/>
      <c r="IN5" s="323"/>
      <c r="IO5" s="323"/>
      <c r="IP5" s="323"/>
      <c r="IQ5" s="323"/>
      <c r="IR5" s="323"/>
      <c r="IS5" s="323"/>
      <c r="IT5" s="323"/>
      <c r="IU5" s="323"/>
      <c r="IV5" s="323"/>
      <c r="IW5" s="323"/>
      <c r="IX5" s="323"/>
      <c r="IY5" s="323"/>
      <c r="IZ5" s="323"/>
      <c r="JA5" s="323"/>
      <c r="JB5" s="323"/>
      <c r="JC5" s="323"/>
      <c r="JD5" s="323"/>
      <c r="JE5" s="323"/>
      <c r="JF5" s="323"/>
      <c r="JG5" s="323"/>
      <c r="JH5" s="323"/>
      <c r="JI5" s="323"/>
      <c r="JJ5" s="323"/>
      <c r="JK5" s="323"/>
      <c r="JL5" s="323"/>
      <c r="JM5" s="323"/>
      <c r="JN5" s="323"/>
      <c r="JO5" s="323"/>
      <c r="JP5" s="323"/>
      <c r="JQ5" s="323"/>
      <c r="JR5" s="323"/>
      <c r="JS5" s="323"/>
      <c r="JT5" s="323"/>
      <c r="JU5" s="323"/>
      <c r="JV5" s="323"/>
      <c r="JW5" s="323"/>
      <c r="JX5" s="323"/>
      <c r="JY5" s="323"/>
      <c r="JZ5" s="323"/>
      <c r="KA5" s="323"/>
      <c r="KB5" s="323"/>
      <c r="KC5" s="323"/>
      <c r="KD5" s="323"/>
      <c r="KE5" s="323"/>
      <c r="KF5" s="323"/>
      <c r="KG5" s="323"/>
      <c r="KH5" s="323"/>
      <c r="KI5" s="323"/>
      <c r="KJ5" s="323"/>
      <c r="KK5" s="323"/>
      <c r="KL5" s="323"/>
      <c r="KM5" s="323"/>
      <c r="KN5" s="323"/>
      <c r="KO5" s="323"/>
      <c r="KP5" s="323"/>
      <c r="KQ5" s="323"/>
      <c r="KR5" s="323"/>
      <c r="KS5" s="323"/>
      <c r="KT5" s="323"/>
      <c r="KU5" s="323"/>
      <c r="KV5" s="323"/>
      <c r="KW5" s="323"/>
      <c r="KX5" s="323"/>
      <c r="KY5" s="323"/>
      <c r="KZ5" s="323"/>
      <c r="LA5" s="323"/>
      <c r="LB5" s="323"/>
      <c r="LC5" s="323"/>
      <c r="LD5" s="323"/>
      <c r="LE5" s="323"/>
      <c r="LF5" s="323"/>
      <c r="LG5" s="323"/>
      <c r="LH5" s="323"/>
      <c r="LI5" s="323"/>
      <c r="LJ5" s="323"/>
      <c r="LK5" s="323"/>
      <c r="LL5" s="323"/>
      <c r="LM5" s="323"/>
      <c r="LN5" s="323"/>
      <c r="LO5" s="323"/>
      <c r="LP5" s="323"/>
      <c r="LQ5" s="323"/>
      <c r="LR5" s="323"/>
      <c r="LS5" s="323"/>
      <c r="LT5" s="323"/>
      <c r="LU5" s="323"/>
      <c r="LV5" s="323"/>
      <c r="LW5" s="323"/>
      <c r="LX5" s="323"/>
      <c r="LY5" s="323"/>
      <c r="LZ5" s="323"/>
      <c r="MA5" s="323"/>
      <c r="MB5" s="323"/>
      <c r="MC5" s="323"/>
      <c r="MD5" s="323"/>
      <c r="ME5" s="323"/>
      <c r="MF5" s="323"/>
      <c r="MG5" s="323"/>
      <c r="MH5" s="323"/>
      <c r="MI5" s="323"/>
      <c r="MJ5" s="323"/>
      <c r="MK5" s="323"/>
      <c r="ML5" s="323"/>
      <c r="MM5" s="323"/>
      <c r="MN5" s="323"/>
      <c r="MO5" s="323"/>
      <c r="MP5" s="323"/>
      <c r="MQ5" s="323"/>
      <c r="MR5" s="323"/>
      <c r="MS5" s="323"/>
      <c r="MT5" s="323"/>
      <c r="MU5" s="323"/>
      <c r="MV5" s="323"/>
      <c r="MW5" s="323"/>
      <c r="MX5" s="323"/>
      <c r="MY5" s="323"/>
      <c r="MZ5" s="323"/>
      <c r="NA5" s="323"/>
      <c r="NB5" s="323"/>
      <c r="NC5" s="323"/>
      <c r="ND5" s="323"/>
      <c r="NE5" s="323"/>
      <c r="NF5" s="323"/>
      <c r="NG5" s="323"/>
      <c r="NH5" s="323"/>
      <c r="NI5" s="323"/>
      <c r="NJ5" s="323"/>
      <c r="NK5" s="323"/>
      <c r="NL5" s="323"/>
      <c r="NM5" s="323"/>
      <c r="NN5" s="323"/>
      <c r="NO5" s="323"/>
      <c r="NP5" s="323"/>
      <c r="NQ5" s="323"/>
      <c r="NR5" s="323"/>
      <c r="NS5" s="323"/>
      <c r="NT5" s="323"/>
      <c r="NU5" s="323"/>
      <c r="NV5" s="323"/>
      <c r="NW5" s="323"/>
      <c r="NX5" s="323"/>
      <c r="NY5" s="323"/>
      <c r="NZ5" s="323"/>
      <c r="OA5" s="323"/>
      <c r="OB5" s="323"/>
      <c r="OC5" s="323"/>
      <c r="OD5" s="323"/>
      <c r="OE5" s="323"/>
      <c r="OF5" s="323"/>
      <c r="OG5" s="323"/>
      <c r="OH5" s="323"/>
      <c r="OI5" s="323"/>
      <c r="OJ5" s="323"/>
      <c r="OK5" s="323"/>
      <c r="OL5" s="323"/>
      <c r="OM5" s="323"/>
      <c r="ON5" s="323"/>
      <c r="OO5" s="323"/>
      <c r="OP5" s="323"/>
      <c r="OQ5" s="323"/>
      <c r="OR5" s="323"/>
      <c r="OS5" s="323"/>
      <c r="OT5" s="323"/>
      <c r="OU5" s="323"/>
      <c r="OV5" s="323"/>
      <c r="OW5" s="323"/>
      <c r="OX5" s="323"/>
      <c r="OY5" s="323"/>
      <c r="OZ5" s="323"/>
      <c r="PA5" s="323"/>
      <c r="PB5" s="323"/>
      <c r="PC5" s="323"/>
      <c r="PD5" s="323"/>
      <c r="PE5" s="323"/>
      <c r="PF5" s="323"/>
      <c r="PG5" s="323"/>
      <c r="PH5" s="323"/>
      <c r="PI5" s="323"/>
      <c r="PJ5" s="323"/>
      <c r="PK5" s="323"/>
      <c r="PL5" s="323"/>
      <c r="PM5" s="323"/>
      <c r="PN5" s="323"/>
      <c r="PO5" s="323"/>
      <c r="PP5" s="323"/>
      <c r="PQ5" s="323"/>
      <c r="PR5" s="323"/>
      <c r="PS5" s="323"/>
      <c r="PT5" s="323"/>
      <c r="PU5" s="323"/>
      <c r="PV5" s="323"/>
      <c r="PW5" s="323"/>
      <c r="PX5" s="323"/>
      <c r="PY5" s="323"/>
      <c r="PZ5" s="323"/>
      <c r="QA5" s="323"/>
      <c r="QB5" s="323"/>
      <c r="QC5" s="323"/>
      <c r="QD5" s="323"/>
      <c r="QE5" s="323"/>
      <c r="QF5" s="323"/>
      <c r="QG5" s="323"/>
      <c r="QH5" s="323"/>
      <c r="QI5" s="323"/>
      <c r="QJ5" s="323"/>
      <c r="QK5" s="323"/>
      <c r="QL5" s="323"/>
      <c r="QM5" s="323"/>
      <c r="QN5" s="323"/>
      <c r="QO5" s="323"/>
      <c r="QP5" s="323"/>
      <c r="QQ5" s="323"/>
      <c r="QR5" s="323"/>
      <c r="QS5" s="323"/>
      <c r="QT5" s="323"/>
      <c r="QU5" s="323"/>
      <c r="QV5" s="323"/>
      <c r="QW5" s="323"/>
      <c r="QX5" s="323"/>
      <c r="QY5" s="323"/>
      <c r="QZ5" s="323"/>
      <c r="RA5" s="323"/>
      <c r="RB5" s="323"/>
      <c r="RC5" s="323"/>
      <c r="RD5" s="323"/>
      <c r="RE5" s="323"/>
      <c r="RF5" s="323"/>
      <c r="RG5" s="323"/>
      <c r="RH5" s="323"/>
      <c r="RI5" s="323"/>
      <c r="RJ5" s="323"/>
      <c r="RK5" s="323"/>
      <c r="RL5" s="323"/>
      <c r="RM5" s="323"/>
      <c r="RN5" s="323"/>
      <c r="RO5" s="323"/>
      <c r="RP5" s="323"/>
      <c r="RQ5" s="323"/>
      <c r="RR5" s="323"/>
      <c r="RS5" s="323"/>
      <c r="RT5" s="323"/>
      <c r="RU5" s="323"/>
      <c r="RV5" s="323"/>
      <c r="RW5" s="323"/>
      <c r="RX5" s="323"/>
      <c r="RY5" s="323"/>
      <c r="RZ5" s="323"/>
      <c r="SA5" s="323"/>
      <c r="SB5" s="323"/>
      <c r="SC5" s="323"/>
      <c r="SD5" s="323"/>
      <c r="SE5" s="323"/>
      <c r="SF5" s="323"/>
      <c r="SG5" s="323"/>
      <c r="SH5" s="323"/>
      <c r="SI5" s="323"/>
      <c r="SJ5" s="323"/>
      <c r="SK5" s="323"/>
      <c r="SL5" s="323"/>
      <c r="SM5" s="323"/>
      <c r="SN5" s="323"/>
      <c r="SO5" s="323"/>
      <c r="SP5" s="323"/>
      <c r="SQ5" s="323"/>
      <c r="SR5" s="323"/>
      <c r="SS5" s="323"/>
      <c r="ST5" s="323"/>
      <c r="SU5" s="323"/>
      <c r="SV5" s="323"/>
      <c r="SW5" s="323"/>
      <c r="SX5" s="323"/>
      <c r="SY5" s="323"/>
      <c r="SZ5" s="323"/>
      <c r="TA5" s="323"/>
      <c r="TB5" s="323"/>
      <c r="TC5" s="323"/>
      <c r="TD5" s="323"/>
      <c r="TE5" s="323"/>
      <c r="TF5" s="323"/>
      <c r="TG5" s="323"/>
      <c r="TH5" s="323"/>
      <c r="TI5" s="323"/>
      <c r="TJ5" s="323"/>
      <c r="TK5" s="323"/>
      <c r="TL5" s="323"/>
      <c r="TM5" s="323"/>
      <c r="TN5" s="323"/>
      <c r="TO5" s="323"/>
      <c r="TP5" s="323"/>
      <c r="TQ5" s="323"/>
      <c r="TR5" s="323"/>
      <c r="TS5" s="323"/>
      <c r="TT5" s="323"/>
      <c r="TU5" s="323"/>
      <c r="TV5" s="323"/>
      <c r="TW5" s="323"/>
      <c r="TX5" s="323"/>
      <c r="TY5" s="323"/>
      <c r="TZ5" s="323"/>
      <c r="UA5" s="323"/>
      <c r="UB5" s="323"/>
      <c r="UC5" s="323"/>
      <c r="UD5" s="323"/>
      <c r="UE5" s="323"/>
      <c r="UF5" s="323"/>
      <c r="UG5" s="323"/>
      <c r="UH5" s="323"/>
      <c r="UI5" s="323"/>
      <c r="UJ5" s="323"/>
      <c r="UK5" s="323"/>
      <c r="UL5" s="323"/>
      <c r="UM5" s="323"/>
      <c r="UN5" s="323"/>
      <c r="UO5" s="323"/>
      <c r="UP5" s="323"/>
      <c r="UQ5" s="323"/>
      <c r="UR5" s="323"/>
      <c r="US5" s="323"/>
      <c r="UT5" s="323"/>
      <c r="UU5" s="323"/>
      <c r="UV5" s="323"/>
      <c r="UW5" s="323"/>
      <c r="UX5" s="323"/>
      <c r="UY5" s="323"/>
      <c r="UZ5" s="323"/>
      <c r="VA5" s="323"/>
      <c r="VB5" s="323"/>
      <c r="VC5" s="323"/>
      <c r="VD5" s="323"/>
      <c r="VE5" s="323"/>
      <c r="VF5" s="323"/>
      <c r="VG5" s="323"/>
      <c r="VH5" s="323"/>
      <c r="VI5" s="323"/>
      <c r="VJ5" s="323"/>
      <c r="VK5" s="323"/>
      <c r="VL5" s="323"/>
      <c r="VM5" s="323"/>
      <c r="VN5" s="323"/>
      <c r="VO5" s="323"/>
      <c r="VP5" s="323"/>
      <c r="VQ5" s="323"/>
      <c r="VR5" s="323"/>
      <c r="VS5" s="323"/>
      <c r="VT5" s="323"/>
      <c r="VU5" s="323"/>
      <c r="VV5" s="323"/>
      <c r="VW5" s="323"/>
      <c r="VX5" s="323"/>
      <c r="VY5" s="323"/>
      <c r="VZ5" s="323"/>
      <c r="WA5" s="323"/>
      <c r="WB5" s="323"/>
      <c r="WC5" s="323"/>
      <c r="WD5" s="323"/>
      <c r="WE5" s="323"/>
      <c r="WF5" s="323"/>
      <c r="WG5" s="323"/>
      <c r="WH5" s="323"/>
      <c r="WI5" s="323"/>
      <c r="WJ5" s="323"/>
      <c r="WK5" s="323"/>
      <c r="WL5" s="323"/>
      <c r="WM5" s="323"/>
      <c r="WN5" s="323"/>
      <c r="WO5" s="323"/>
      <c r="WP5" s="323"/>
      <c r="WQ5" s="323"/>
      <c r="WR5" s="323"/>
      <c r="WS5" s="323"/>
      <c r="WT5" s="323"/>
      <c r="WU5" s="323"/>
      <c r="WV5" s="323"/>
      <c r="WW5" s="323"/>
      <c r="WX5" s="323"/>
      <c r="WY5" s="323"/>
      <c r="WZ5" s="323"/>
      <c r="XA5" s="323"/>
      <c r="XB5" s="323"/>
      <c r="XC5" s="323"/>
      <c r="XD5" s="323"/>
      <c r="XE5" s="323"/>
      <c r="XF5" s="323"/>
      <c r="XG5" s="323"/>
      <c r="XH5" s="323"/>
      <c r="XI5" s="323"/>
      <c r="XJ5" s="323"/>
      <c r="XK5" s="323"/>
      <c r="XL5" s="323"/>
      <c r="XM5" s="323"/>
      <c r="XN5" s="323"/>
      <c r="XO5" s="323"/>
      <c r="XP5" s="323"/>
      <c r="XQ5" s="323"/>
      <c r="XR5" s="323"/>
      <c r="XS5" s="323"/>
      <c r="XT5" s="323"/>
      <c r="XU5" s="323"/>
      <c r="XV5" s="323"/>
      <c r="XW5" s="323"/>
      <c r="XX5" s="323"/>
      <c r="XY5" s="323"/>
      <c r="XZ5" s="323"/>
      <c r="YA5" s="323"/>
      <c r="YB5" s="323"/>
      <c r="YC5" s="323"/>
      <c r="YD5" s="323"/>
      <c r="YE5" s="323"/>
      <c r="YF5" s="323"/>
      <c r="YG5" s="323"/>
      <c r="YH5" s="323"/>
      <c r="YI5" s="323"/>
      <c r="YJ5" s="323"/>
      <c r="YK5" s="323"/>
      <c r="YL5" s="323"/>
      <c r="YM5" s="323"/>
      <c r="YN5" s="323"/>
      <c r="YO5" s="323"/>
      <c r="YP5" s="323"/>
      <c r="YQ5" s="323"/>
      <c r="YR5" s="323"/>
      <c r="YS5" s="323"/>
      <c r="YT5" s="323"/>
      <c r="YU5" s="323"/>
      <c r="YV5" s="323"/>
      <c r="YW5" s="323"/>
      <c r="YX5" s="323"/>
      <c r="YY5" s="323"/>
      <c r="YZ5" s="323"/>
      <c r="ZA5" s="323"/>
      <c r="ZB5" s="323"/>
      <c r="ZC5" s="323"/>
      <c r="ZD5" s="323"/>
      <c r="ZE5" s="323"/>
      <c r="ZF5" s="323"/>
      <c r="ZG5" s="323"/>
      <c r="ZH5" s="323"/>
      <c r="ZI5" s="323"/>
      <c r="ZJ5" s="323"/>
      <c r="ZK5" s="323"/>
      <c r="ZL5" s="323"/>
      <c r="ZM5" s="323"/>
      <c r="ZN5" s="323"/>
      <c r="ZO5" s="323"/>
      <c r="ZP5" s="323"/>
      <c r="ZQ5" s="323"/>
      <c r="ZR5" s="323"/>
      <c r="ZS5" s="323"/>
      <c r="ZT5" s="323"/>
      <c r="ZU5" s="323"/>
      <c r="ZV5" s="323"/>
      <c r="ZW5" s="323"/>
      <c r="ZX5" s="323"/>
      <c r="ZY5" s="323"/>
      <c r="ZZ5" s="323"/>
      <c r="AAA5" s="323"/>
      <c r="AAB5" s="323"/>
      <c r="AAC5" s="323"/>
      <c r="AAD5" s="323"/>
      <c r="AAE5" s="323"/>
      <c r="AAF5" s="323"/>
      <c r="AAG5" s="323"/>
      <c r="AAH5" s="323"/>
    </row>
    <row r="6" spans="1:721" s="325" customFormat="1">
      <c r="A6" s="367">
        <v>1</v>
      </c>
      <c r="B6" s="368">
        <v>44391</v>
      </c>
      <c r="C6" s="368" t="s">
        <v>698</v>
      </c>
      <c r="D6" s="369" t="s">
        <v>671</v>
      </c>
      <c r="E6" s="407">
        <v>23642.639999999999</v>
      </c>
      <c r="F6" s="328"/>
      <c r="G6" s="328"/>
      <c r="H6" s="390"/>
      <c r="I6" s="324"/>
      <c r="L6" s="326"/>
      <c r="M6" s="336"/>
      <c r="N6" s="327"/>
    </row>
    <row r="7" spans="1:721" s="325" customFormat="1">
      <c r="A7" s="367">
        <v>2</v>
      </c>
      <c r="B7" s="368">
        <v>44391</v>
      </c>
      <c r="C7" s="368" t="s">
        <v>699</v>
      </c>
      <c r="D7" s="369" t="s">
        <v>671</v>
      </c>
      <c r="E7" s="407">
        <v>22792.19</v>
      </c>
      <c r="F7" s="328"/>
      <c r="G7" s="328"/>
      <c r="H7" s="390"/>
      <c r="I7" s="324"/>
      <c r="L7" s="326"/>
      <c r="M7" s="336"/>
      <c r="N7" s="327"/>
    </row>
    <row r="8" spans="1:721" s="325" customFormat="1">
      <c r="A8" s="367">
        <v>3</v>
      </c>
      <c r="B8" s="368">
        <v>44391</v>
      </c>
      <c r="C8" s="368" t="s">
        <v>700</v>
      </c>
      <c r="D8" s="369" t="s">
        <v>671</v>
      </c>
      <c r="E8" s="407">
        <v>11438.62</v>
      </c>
      <c r="F8" s="328"/>
      <c r="G8" s="328"/>
      <c r="H8" s="390"/>
      <c r="I8" s="324"/>
      <c r="L8" s="326"/>
      <c r="M8" s="336"/>
      <c r="N8" s="327"/>
    </row>
    <row r="9" spans="1:721" s="325" customFormat="1">
      <c r="A9" s="367">
        <v>4</v>
      </c>
      <c r="B9" s="368">
        <v>44391</v>
      </c>
      <c r="C9" s="368" t="s">
        <v>701</v>
      </c>
      <c r="D9" s="369" t="s">
        <v>671</v>
      </c>
      <c r="E9" s="407">
        <v>29622.43</v>
      </c>
      <c r="F9" s="328"/>
      <c r="G9" s="328"/>
      <c r="H9" s="390"/>
      <c r="I9" s="324"/>
      <c r="L9" s="326"/>
      <c r="M9" s="336"/>
      <c r="N9" s="327"/>
    </row>
    <row r="10" spans="1:721" s="325" customFormat="1">
      <c r="A10" s="367">
        <v>5</v>
      </c>
      <c r="B10" s="368">
        <v>44391</v>
      </c>
      <c r="C10" s="368" t="s">
        <v>702</v>
      </c>
      <c r="D10" s="369" t="s">
        <v>671</v>
      </c>
      <c r="E10" s="407">
        <v>7250.48</v>
      </c>
      <c r="F10" s="328"/>
      <c r="G10" s="328"/>
      <c r="H10" s="390"/>
      <c r="I10" s="324"/>
      <c r="L10" s="326"/>
      <c r="M10" s="336"/>
      <c r="N10" s="327"/>
    </row>
    <row r="11" spans="1:721" s="325" customFormat="1">
      <c r="A11" s="375" t="s">
        <v>709</v>
      </c>
      <c r="B11" s="375"/>
      <c r="C11" s="375"/>
      <c r="D11" s="375"/>
      <c r="E11" s="381">
        <f>SUM(E6:E10)</f>
        <v>94746.36</v>
      </c>
      <c r="F11" s="328"/>
      <c r="G11" s="328"/>
      <c r="H11" s="390"/>
      <c r="I11" s="324"/>
      <c r="L11" s="326"/>
      <c r="M11" s="336"/>
      <c r="N11" s="327"/>
    </row>
    <row r="12" spans="1:721" s="325" customFormat="1" ht="18.75">
      <c r="A12" s="328"/>
      <c r="B12" s="334"/>
      <c r="C12" s="334"/>
      <c r="D12" s="328"/>
      <c r="E12" s="346"/>
      <c r="F12" s="328"/>
      <c r="G12" s="328"/>
      <c r="I12" s="326"/>
      <c r="J12" s="327"/>
      <c r="K12" s="327"/>
      <c r="M12" s="336"/>
    </row>
    <row r="13" spans="1:721" s="325" customFormat="1" ht="18.75">
      <c r="A13" s="345"/>
      <c r="B13" s="345"/>
      <c r="C13" s="345"/>
      <c r="D13" s="404"/>
      <c r="E13" s="403" t="s">
        <v>696</v>
      </c>
      <c r="F13" s="328"/>
      <c r="G13" s="328"/>
      <c r="I13" s="326"/>
      <c r="J13" s="327"/>
      <c r="K13" s="327"/>
      <c r="M13" s="336"/>
    </row>
    <row r="14" spans="1:721" s="325" customFormat="1" ht="23.25">
      <c r="A14" s="347"/>
      <c r="B14" s="348"/>
      <c r="C14" s="348"/>
      <c r="D14" s="348"/>
      <c r="E14" s="361"/>
      <c r="F14" s="328"/>
      <c r="G14" s="328"/>
      <c r="I14" s="326"/>
      <c r="J14" s="327"/>
      <c r="K14" s="327"/>
      <c r="M14" s="336"/>
    </row>
    <row r="15" spans="1:721" s="325" customFormat="1">
      <c r="A15" s="349"/>
      <c r="B15" s="350"/>
      <c r="C15" s="350"/>
      <c r="D15" s="351"/>
      <c r="E15" s="331"/>
      <c r="F15" s="328"/>
      <c r="G15" s="328"/>
      <c r="I15" s="326"/>
      <c r="J15" s="327"/>
      <c r="K15" s="327"/>
      <c r="M15" s="336"/>
    </row>
    <row r="16" spans="1:721" s="339" customFormat="1" ht="24.95" customHeight="1">
      <c r="A16" s="438" t="s">
        <v>648</v>
      </c>
      <c r="B16" s="438"/>
      <c r="C16" s="438"/>
      <c r="D16" s="343" t="s">
        <v>640</v>
      </c>
      <c r="F16" s="335"/>
      <c r="G16" s="366" t="s">
        <v>687</v>
      </c>
      <c r="H16" s="390"/>
      <c r="I16" s="365"/>
      <c r="J16" s="363"/>
      <c r="K16" s="362"/>
      <c r="L16" s="364"/>
      <c r="M16" s="336"/>
      <c r="N16" s="363"/>
      <c r="O16" s="363"/>
      <c r="P16" s="363"/>
      <c r="Q16" s="338"/>
      <c r="R16" s="338"/>
      <c r="S16" s="338"/>
      <c r="T16" s="338"/>
      <c r="U16" s="331"/>
    </row>
    <row r="17" spans="1:711" ht="15.75">
      <c r="A17" s="423" t="s">
        <v>649</v>
      </c>
      <c r="B17" s="423"/>
      <c r="C17" s="423"/>
      <c r="D17" s="344" t="s">
        <v>641</v>
      </c>
      <c r="F17" s="335"/>
      <c r="G17" s="365" t="s">
        <v>689</v>
      </c>
      <c r="H17" s="390"/>
      <c r="L17" s="337"/>
      <c r="N17" s="337"/>
      <c r="O17" s="337"/>
      <c r="P17" s="338"/>
    </row>
    <row r="18" spans="1:711" ht="22.5">
      <c r="A18" s="359"/>
      <c r="B18" s="360"/>
      <c r="C18" s="360"/>
      <c r="D18" s="360"/>
    </row>
    <row r="19" spans="1:711">
      <c r="A19" s="339"/>
      <c r="B19" s="330"/>
      <c r="C19" s="330"/>
      <c r="D19" s="330"/>
    </row>
    <row r="21" spans="1:711">
      <c r="H21" s="333"/>
      <c r="I21" s="332"/>
      <c r="J21" s="328"/>
      <c r="K21" s="336"/>
      <c r="L21" s="336"/>
      <c r="AAH21" s="328"/>
      <c r="AAI21" s="328"/>
    </row>
    <row r="22" spans="1:711">
      <c r="H22" s="329"/>
      <c r="J22" s="328"/>
      <c r="K22" s="336"/>
      <c r="L22" s="336"/>
      <c r="AAH22" s="328"/>
      <c r="AAI22" s="328"/>
    </row>
  </sheetData>
  <mergeCells count="5">
    <mergeCell ref="A17:C17"/>
    <mergeCell ref="B1:H1"/>
    <mergeCell ref="B2:H2"/>
    <mergeCell ref="B3:H3"/>
    <mergeCell ref="A16:C16"/>
  </mergeCells>
  <pageMargins left="0.98425196850393704" right="0.98425196850393704" top="0.98425196850393704" bottom="0.98425196850393704" header="0.51181102362204722" footer="0.51181102362204722"/>
  <pageSetup scale="58" orientation="landscape" r:id="rId1"/>
  <colBreaks count="1" manualBreakCount="1">
    <brk id="7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L20"/>
  <sheetViews>
    <sheetView topLeftCell="A16" workbookViewId="0">
      <selection activeCell="A6" sqref="A6:H19"/>
    </sheetView>
  </sheetViews>
  <sheetFormatPr baseColWidth="10" defaultRowHeight="15"/>
  <cols>
    <col min="1" max="1" width="18.5703125" customWidth="1"/>
    <col min="2" max="2" width="23.42578125" customWidth="1"/>
    <col min="3" max="3" width="21.28515625" customWidth="1"/>
    <col min="4" max="4" width="25.7109375" customWidth="1"/>
    <col min="6" max="6" width="18.5703125" customWidth="1"/>
    <col min="8" max="8" width="21.85546875" customWidth="1"/>
  </cols>
  <sheetData>
    <row r="6" spans="1:8" s="176" customFormat="1" ht="94.5">
      <c r="A6" s="203">
        <v>1</v>
      </c>
      <c r="B6" s="248" t="s">
        <v>340</v>
      </c>
      <c r="C6" s="250">
        <v>43761</v>
      </c>
      <c r="D6" s="207" t="s">
        <v>273</v>
      </c>
      <c r="E6" s="186" t="s">
        <v>274</v>
      </c>
      <c r="F6" s="228"/>
      <c r="G6" s="204" t="s">
        <v>497</v>
      </c>
      <c r="H6" s="230">
        <v>98648</v>
      </c>
    </row>
    <row r="7" spans="1:8" s="176" customFormat="1" ht="47.25">
      <c r="A7" s="203">
        <f>1+A6</f>
        <v>2</v>
      </c>
      <c r="B7" s="205" t="s">
        <v>56</v>
      </c>
      <c r="C7" s="206">
        <v>43438</v>
      </c>
      <c r="D7" s="225" t="s">
        <v>51</v>
      </c>
      <c r="E7" s="186" t="s">
        <v>54</v>
      </c>
      <c r="F7" s="228"/>
      <c r="G7" s="252" t="s">
        <v>499</v>
      </c>
      <c r="H7" s="254">
        <f>360000-120000</f>
        <v>240000</v>
      </c>
    </row>
    <row r="8" spans="1:8" s="176" customFormat="1" ht="31.5">
      <c r="A8" s="191" t="e">
        <f>1+'Provisiones '!#REF!</f>
        <v>#REF!</v>
      </c>
      <c r="B8" s="179" t="s">
        <v>10</v>
      </c>
      <c r="C8" s="201">
        <v>42991</v>
      </c>
      <c r="D8" s="179" t="s">
        <v>13</v>
      </c>
      <c r="E8" s="179" t="s">
        <v>31</v>
      </c>
      <c r="F8" s="179"/>
      <c r="G8" s="199" t="s">
        <v>495</v>
      </c>
      <c r="H8" s="200">
        <v>147500</v>
      </c>
    </row>
    <row r="9" spans="1:8" s="208" customFormat="1" ht="31.5">
      <c r="A9" s="191" t="e">
        <f>1+A8</f>
        <v>#REF!</v>
      </c>
      <c r="B9" s="179" t="s">
        <v>11</v>
      </c>
      <c r="C9" s="201">
        <v>43004</v>
      </c>
      <c r="D9" s="179" t="s">
        <v>7</v>
      </c>
      <c r="E9" s="179" t="s">
        <v>28</v>
      </c>
      <c r="F9" s="179"/>
      <c r="G9" s="179" t="s">
        <v>495</v>
      </c>
      <c r="H9" s="202">
        <v>50000</v>
      </c>
    </row>
    <row r="10" spans="1:8" s="176" customFormat="1" ht="94.5">
      <c r="A10" s="191" t="e">
        <f>1+A9</f>
        <v>#REF!</v>
      </c>
      <c r="B10" s="179" t="s">
        <v>149</v>
      </c>
      <c r="C10" s="201">
        <v>43413</v>
      </c>
      <c r="D10" s="186" t="s">
        <v>150</v>
      </c>
      <c r="E10" s="186" t="s">
        <v>151</v>
      </c>
      <c r="F10" s="186"/>
      <c r="G10" s="179" t="s">
        <v>495</v>
      </c>
      <c r="H10" s="202">
        <f>1508374-661628.08-185038-282574-126678-200674-43000</f>
        <v>8781.9200000000419</v>
      </c>
    </row>
    <row r="11" spans="1:8" s="176" customFormat="1" ht="31.5">
      <c r="A11" s="191" t="e">
        <f>1+A10</f>
        <v>#REF!</v>
      </c>
      <c r="B11" s="195" t="s">
        <v>52</v>
      </c>
      <c r="C11" s="196">
        <v>43440</v>
      </c>
      <c r="D11" s="179" t="s">
        <v>36</v>
      </c>
      <c r="E11" s="221" t="s">
        <v>28</v>
      </c>
      <c r="F11" s="221"/>
      <c r="G11" s="186" t="s">
        <v>495</v>
      </c>
      <c r="H11" s="253">
        <f>821600-164320-197184-225060</f>
        <v>235036</v>
      </c>
    </row>
    <row r="12" spans="1:8" s="176" customFormat="1" ht="63">
      <c r="A12" s="191" t="e">
        <f>1+A11</f>
        <v>#REF!</v>
      </c>
      <c r="B12" s="249" t="s">
        <v>199</v>
      </c>
      <c r="C12" s="251">
        <v>43627</v>
      </c>
      <c r="D12" s="199" t="s">
        <v>389</v>
      </c>
      <c r="E12" s="222"/>
      <c r="F12" s="222"/>
      <c r="G12" s="197" t="s">
        <v>495</v>
      </c>
      <c r="H12" s="198">
        <f>538944-55302-131690-44128</f>
        <v>307824</v>
      </c>
    </row>
    <row r="13" spans="1:8" s="176" customFormat="1" ht="63">
      <c r="A13" s="191" t="e">
        <f>1+A12</f>
        <v>#REF!</v>
      </c>
      <c r="B13" s="178"/>
      <c r="C13" s="201">
        <v>43830</v>
      </c>
      <c r="D13" s="186" t="s">
        <v>21</v>
      </c>
      <c r="E13" s="179" t="s">
        <v>32</v>
      </c>
      <c r="F13" s="179"/>
      <c r="G13" s="199" t="s">
        <v>495</v>
      </c>
      <c r="H13" s="198">
        <v>120000</v>
      </c>
    </row>
    <row r="14" spans="1:8" s="208" customFormat="1" ht="47.25">
      <c r="A14" s="191" t="e">
        <f>1+'Provisiones '!#REF!</f>
        <v>#REF!</v>
      </c>
      <c r="B14" s="186" t="s">
        <v>22</v>
      </c>
      <c r="C14" s="196">
        <v>43116</v>
      </c>
      <c r="D14" s="186" t="s">
        <v>6</v>
      </c>
      <c r="E14" s="186" t="s">
        <v>29</v>
      </c>
      <c r="F14" s="186"/>
      <c r="G14" s="199" t="s">
        <v>502</v>
      </c>
      <c r="H14" s="200">
        <v>221714.23</v>
      </c>
    </row>
    <row r="15" spans="1:8" s="176" customFormat="1" ht="47.25">
      <c r="A15" s="191" t="e">
        <f>1+A14</f>
        <v>#REF!</v>
      </c>
      <c r="B15" s="186" t="s">
        <v>57</v>
      </c>
      <c r="C15" s="196">
        <v>43480</v>
      </c>
      <c r="D15" s="186" t="s">
        <v>6</v>
      </c>
      <c r="E15" s="186" t="s">
        <v>29</v>
      </c>
      <c r="F15" s="186"/>
      <c r="G15" s="199" t="s">
        <v>502</v>
      </c>
      <c r="H15" s="200">
        <v>49914</v>
      </c>
    </row>
    <row r="16" spans="1:8" s="176" customFormat="1" ht="63">
      <c r="A16" s="191" t="e">
        <f>1+A15</f>
        <v>#REF!</v>
      </c>
      <c r="B16" s="192" t="s">
        <v>488</v>
      </c>
      <c r="C16" s="193">
        <v>43684</v>
      </c>
      <c r="D16" s="179" t="s">
        <v>310</v>
      </c>
      <c r="E16" s="221" t="s">
        <v>53</v>
      </c>
      <c r="F16" s="221"/>
      <c r="G16" s="199" t="s">
        <v>496</v>
      </c>
      <c r="H16" s="209">
        <f>132600-29376-13209-1275-867-1275-765-1173-1275-5500-765-1275-867-1275-918-5500-1377-1275-1428-765-11526-816-867-867-1428</f>
        <v>46936</v>
      </c>
    </row>
    <row r="17" spans="1:12" s="176" customFormat="1" ht="63">
      <c r="A17" s="191" t="e">
        <f>1+A16</f>
        <v>#REF!</v>
      </c>
      <c r="B17" s="192" t="s">
        <v>257</v>
      </c>
      <c r="C17" s="196">
        <v>43595</v>
      </c>
      <c r="D17" s="179" t="s">
        <v>258</v>
      </c>
      <c r="E17" s="179" t="s">
        <v>259</v>
      </c>
      <c r="F17" s="179"/>
      <c r="G17" s="199" t="s">
        <v>496</v>
      </c>
      <c r="H17" s="209">
        <f>107100-38500-4956</f>
        <v>63644</v>
      </c>
    </row>
    <row r="18" spans="1:12" s="176" customFormat="1" ht="78.75">
      <c r="A18" s="191" t="e">
        <f>1+A17</f>
        <v>#REF!</v>
      </c>
      <c r="B18" s="192" t="s">
        <v>483</v>
      </c>
      <c r="C18" s="193">
        <v>43749</v>
      </c>
      <c r="D18" s="179" t="s">
        <v>103</v>
      </c>
      <c r="E18" s="221" t="s">
        <v>344</v>
      </c>
      <c r="F18" s="221"/>
      <c r="G18" s="179" t="s">
        <v>496</v>
      </c>
      <c r="H18" s="194">
        <v>7260</v>
      </c>
    </row>
    <row r="19" spans="1:12" s="180" customFormat="1" ht="47.25">
      <c r="C19" s="218">
        <v>43719</v>
      </c>
      <c r="D19" s="184" t="s">
        <v>510</v>
      </c>
      <c r="E19" s="219" t="s">
        <v>589</v>
      </c>
      <c r="F19" s="178" t="s">
        <v>485</v>
      </c>
      <c r="G19" s="220" t="s">
        <v>590</v>
      </c>
      <c r="H19" s="183">
        <v>2950</v>
      </c>
      <c r="J19" s="181"/>
      <c r="K19" s="182"/>
      <c r="L19" s="182"/>
    </row>
    <row r="20" spans="1:12">
      <c r="H20" s="306">
        <f>SUM(H6:H19)</f>
        <v>1600208.15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R34"/>
  <sheetViews>
    <sheetView view="pageBreakPreview" zoomScale="60" zoomScaleNormal="73" workbookViewId="0">
      <selection activeCell="A3" sqref="A3"/>
    </sheetView>
  </sheetViews>
  <sheetFormatPr baseColWidth="10" defaultRowHeight="15"/>
  <cols>
    <col min="1" max="1" width="11.42578125" style="161"/>
    <col min="2" max="2" width="27.7109375" style="161" customWidth="1"/>
    <col min="3" max="3" width="14.42578125" style="161" bestFit="1" customWidth="1"/>
    <col min="4" max="4" width="45.140625" style="161" customWidth="1"/>
    <col min="5" max="5" width="24" style="161" customWidth="1"/>
    <col min="6" max="6" width="11.42578125" style="161"/>
    <col min="7" max="7" width="13" style="161" bestFit="1" customWidth="1"/>
    <col min="8" max="8" width="32.85546875" style="161" customWidth="1"/>
    <col min="9" max="9" width="50" style="161" customWidth="1"/>
    <col min="10" max="16384" width="11.42578125" style="161"/>
  </cols>
  <sheetData>
    <row r="1" spans="1:720" s="2" customFormat="1" ht="22.5">
      <c r="A1" s="256" t="s">
        <v>511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  <c r="IW1" s="258"/>
      <c r="IX1" s="258"/>
      <c r="IY1" s="258"/>
      <c r="IZ1" s="258"/>
      <c r="JA1" s="258"/>
      <c r="JB1" s="258"/>
      <c r="JC1" s="258"/>
      <c r="JD1" s="258"/>
      <c r="JE1" s="258"/>
      <c r="JF1" s="258"/>
      <c r="JG1" s="258"/>
      <c r="JH1" s="258"/>
      <c r="JI1" s="258"/>
      <c r="JJ1" s="258"/>
      <c r="JK1" s="258"/>
      <c r="JL1" s="258"/>
      <c r="JM1" s="258"/>
      <c r="JN1" s="258"/>
      <c r="JO1" s="258"/>
      <c r="JP1" s="258"/>
      <c r="JQ1" s="258"/>
      <c r="JR1" s="258"/>
      <c r="JS1" s="258"/>
      <c r="JT1" s="258"/>
      <c r="JU1" s="258"/>
      <c r="JV1" s="258"/>
      <c r="JW1" s="258"/>
      <c r="JX1" s="258"/>
      <c r="JY1" s="258"/>
      <c r="JZ1" s="258"/>
      <c r="KA1" s="258"/>
      <c r="KB1" s="258"/>
      <c r="KC1" s="258"/>
      <c r="KD1" s="258"/>
      <c r="KE1" s="258"/>
      <c r="KF1" s="258"/>
      <c r="KG1" s="258"/>
      <c r="KH1" s="258"/>
      <c r="KI1" s="258"/>
      <c r="KJ1" s="258"/>
      <c r="KK1" s="258"/>
      <c r="KL1" s="258"/>
      <c r="KM1" s="258"/>
      <c r="KN1" s="258"/>
      <c r="KO1" s="258"/>
      <c r="KP1" s="258"/>
      <c r="KQ1" s="258"/>
      <c r="KR1" s="258"/>
      <c r="KS1" s="258"/>
      <c r="KT1" s="258"/>
      <c r="KU1" s="258"/>
      <c r="KV1" s="258"/>
      <c r="KW1" s="258"/>
      <c r="KX1" s="258"/>
      <c r="KY1" s="258"/>
      <c r="KZ1" s="258"/>
      <c r="LA1" s="258"/>
      <c r="LB1" s="258"/>
      <c r="LC1" s="258"/>
      <c r="LD1" s="258"/>
      <c r="LE1" s="258"/>
      <c r="LF1" s="258"/>
      <c r="LG1" s="258"/>
      <c r="LH1" s="258"/>
      <c r="LI1" s="258"/>
      <c r="LJ1" s="258"/>
      <c r="LK1" s="258"/>
      <c r="LL1" s="258"/>
      <c r="LM1" s="258"/>
      <c r="LN1" s="258"/>
      <c r="LO1" s="258"/>
      <c r="LP1" s="258"/>
      <c r="LQ1" s="258"/>
      <c r="LR1" s="258"/>
      <c r="LS1" s="258"/>
      <c r="LT1" s="258"/>
      <c r="LU1" s="258"/>
      <c r="LV1" s="258"/>
      <c r="LW1" s="258"/>
      <c r="LX1" s="258"/>
      <c r="LY1" s="258"/>
      <c r="LZ1" s="258"/>
      <c r="MA1" s="258"/>
      <c r="MB1" s="258"/>
      <c r="MC1" s="258"/>
      <c r="MD1" s="258"/>
      <c r="ME1" s="258"/>
      <c r="MF1" s="258"/>
      <c r="MG1" s="258"/>
      <c r="MH1" s="258"/>
      <c r="MI1" s="258"/>
      <c r="MJ1" s="258"/>
      <c r="MK1" s="258"/>
      <c r="ML1" s="258"/>
      <c r="MM1" s="258"/>
      <c r="MN1" s="258"/>
      <c r="MO1" s="258"/>
      <c r="MP1" s="258"/>
      <c r="MQ1" s="258"/>
      <c r="MR1" s="258"/>
      <c r="MS1" s="258"/>
      <c r="MT1" s="258"/>
      <c r="MU1" s="258"/>
      <c r="MV1" s="258"/>
      <c r="MW1" s="258"/>
      <c r="MX1" s="258"/>
      <c r="MY1" s="258"/>
      <c r="MZ1" s="258"/>
      <c r="NA1" s="258"/>
      <c r="NB1" s="258"/>
      <c r="NC1" s="258"/>
      <c r="ND1" s="258"/>
      <c r="NE1" s="258"/>
      <c r="NF1" s="258"/>
      <c r="NG1" s="258"/>
      <c r="NH1" s="258"/>
      <c r="NI1" s="258"/>
      <c r="NJ1" s="258"/>
      <c r="NK1" s="258"/>
      <c r="NL1" s="258"/>
      <c r="NM1" s="258"/>
      <c r="NN1" s="258"/>
      <c r="NO1" s="258"/>
      <c r="NP1" s="258"/>
      <c r="NQ1" s="258"/>
      <c r="NR1" s="258"/>
      <c r="NS1" s="258"/>
      <c r="NT1" s="258"/>
      <c r="NU1" s="258"/>
      <c r="NV1" s="258"/>
      <c r="NW1" s="258"/>
      <c r="NX1" s="258"/>
      <c r="NY1" s="258"/>
      <c r="NZ1" s="258"/>
      <c r="OA1" s="258"/>
      <c r="OB1" s="258"/>
      <c r="OC1" s="258"/>
      <c r="OD1" s="258"/>
      <c r="OE1" s="258"/>
      <c r="OF1" s="258"/>
      <c r="OG1" s="258"/>
      <c r="OH1" s="258"/>
      <c r="OI1" s="258"/>
      <c r="OJ1" s="258"/>
      <c r="OK1" s="258"/>
      <c r="OL1" s="258"/>
      <c r="OM1" s="258"/>
      <c r="ON1" s="258"/>
      <c r="OO1" s="258"/>
      <c r="OP1" s="258"/>
      <c r="OQ1" s="258"/>
      <c r="OR1" s="258"/>
      <c r="OS1" s="258"/>
      <c r="OT1" s="258"/>
      <c r="OU1" s="258"/>
      <c r="OV1" s="258"/>
      <c r="OW1" s="258"/>
      <c r="OX1" s="258"/>
      <c r="OY1" s="258"/>
      <c r="OZ1" s="258"/>
      <c r="PA1" s="258"/>
      <c r="PB1" s="258"/>
      <c r="PC1" s="258"/>
      <c r="PD1" s="258"/>
      <c r="PE1" s="258"/>
      <c r="PF1" s="258"/>
      <c r="PG1" s="258"/>
      <c r="PH1" s="258"/>
      <c r="PI1" s="258"/>
      <c r="PJ1" s="258"/>
      <c r="PK1" s="258"/>
      <c r="PL1" s="258"/>
      <c r="PM1" s="258"/>
      <c r="PN1" s="258"/>
      <c r="PO1" s="258"/>
      <c r="PP1" s="258"/>
      <c r="PQ1" s="258"/>
      <c r="PR1" s="258"/>
      <c r="PS1" s="258"/>
      <c r="PT1" s="258"/>
      <c r="PU1" s="258"/>
      <c r="PV1" s="258"/>
      <c r="PW1" s="258"/>
      <c r="PX1" s="258"/>
      <c r="PY1" s="258"/>
      <c r="PZ1" s="258"/>
      <c r="QA1" s="258"/>
      <c r="QB1" s="258"/>
      <c r="QC1" s="258"/>
      <c r="QD1" s="258"/>
      <c r="QE1" s="258"/>
      <c r="QF1" s="258"/>
      <c r="QG1" s="258"/>
      <c r="QH1" s="258"/>
      <c r="QI1" s="258"/>
      <c r="QJ1" s="258"/>
      <c r="QK1" s="258"/>
      <c r="QL1" s="258"/>
      <c r="QM1" s="258"/>
      <c r="QN1" s="258"/>
      <c r="QO1" s="258"/>
      <c r="QP1" s="258"/>
      <c r="QQ1" s="258"/>
      <c r="QR1" s="258"/>
      <c r="QS1" s="258"/>
      <c r="QT1" s="258"/>
      <c r="QU1" s="258"/>
      <c r="QV1" s="258"/>
      <c r="QW1" s="258"/>
      <c r="QX1" s="258"/>
      <c r="QY1" s="258"/>
      <c r="QZ1" s="258"/>
      <c r="RA1" s="258"/>
      <c r="RB1" s="258"/>
      <c r="RC1" s="258"/>
      <c r="RD1" s="258"/>
      <c r="RE1" s="258"/>
      <c r="RF1" s="258"/>
      <c r="RG1" s="258"/>
      <c r="RH1" s="258"/>
      <c r="RI1" s="258"/>
      <c r="RJ1" s="258"/>
      <c r="RK1" s="258"/>
      <c r="RL1" s="258"/>
      <c r="RM1" s="258"/>
      <c r="RN1" s="258"/>
      <c r="RO1" s="258"/>
      <c r="RP1" s="258"/>
      <c r="RQ1" s="258"/>
      <c r="RR1" s="258"/>
      <c r="RS1" s="258"/>
      <c r="RT1" s="258"/>
      <c r="RU1" s="258"/>
      <c r="RV1" s="258"/>
      <c r="RW1" s="258"/>
      <c r="RX1" s="258"/>
      <c r="RY1" s="258"/>
      <c r="RZ1" s="258"/>
      <c r="SA1" s="258"/>
      <c r="SB1" s="258"/>
      <c r="SC1" s="258"/>
      <c r="SD1" s="258"/>
      <c r="SE1" s="258"/>
      <c r="SF1" s="258"/>
      <c r="SG1" s="258"/>
      <c r="SH1" s="258"/>
      <c r="SI1" s="258"/>
      <c r="SJ1" s="258"/>
      <c r="SK1" s="258"/>
      <c r="SL1" s="258"/>
      <c r="SM1" s="258"/>
      <c r="SN1" s="258"/>
      <c r="SO1" s="258"/>
      <c r="SP1" s="258"/>
      <c r="SQ1" s="258"/>
      <c r="SR1" s="258"/>
      <c r="SS1" s="258"/>
      <c r="ST1" s="258"/>
      <c r="SU1" s="258"/>
      <c r="SV1" s="258"/>
      <c r="SW1" s="258"/>
      <c r="SX1" s="258"/>
      <c r="SY1" s="258"/>
      <c r="SZ1" s="258"/>
      <c r="TA1" s="258"/>
      <c r="TB1" s="258"/>
      <c r="TC1" s="258"/>
      <c r="TD1" s="258"/>
      <c r="TE1" s="258"/>
      <c r="TF1" s="258"/>
      <c r="TG1" s="258"/>
      <c r="TH1" s="258"/>
      <c r="TI1" s="258"/>
      <c r="TJ1" s="258"/>
      <c r="TK1" s="258"/>
      <c r="TL1" s="258"/>
      <c r="TM1" s="258"/>
      <c r="TN1" s="258"/>
      <c r="TO1" s="258"/>
      <c r="TP1" s="258"/>
      <c r="TQ1" s="258"/>
      <c r="TR1" s="258"/>
      <c r="TS1" s="258"/>
      <c r="TT1" s="258"/>
      <c r="TU1" s="258"/>
      <c r="TV1" s="258"/>
      <c r="TW1" s="258"/>
      <c r="TX1" s="258"/>
      <c r="TY1" s="258"/>
      <c r="TZ1" s="258"/>
      <c r="UA1" s="258"/>
      <c r="UB1" s="258"/>
      <c r="UC1" s="258"/>
      <c r="UD1" s="258"/>
      <c r="UE1" s="258"/>
      <c r="UF1" s="258"/>
      <c r="UG1" s="258"/>
      <c r="UH1" s="258"/>
      <c r="UI1" s="258"/>
      <c r="UJ1" s="258"/>
      <c r="UK1" s="258"/>
      <c r="UL1" s="258"/>
      <c r="UM1" s="258"/>
      <c r="UN1" s="258"/>
      <c r="UO1" s="258"/>
      <c r="UP1" s="258"/>
      <c r="UQ1" s="258"/>
      <c r="UR1" s="258"/>
      <c r="US1" s="258"/>
      <c r="UT1" s="258"/>
      <c r="UU1" s="258"/>
      <c r="UV1" s="258"/>
      <c r="UW1" s="258"/>
      <c r="UX1" s="258"/>
      <c r="UY1" s="259"/>
      <c r="UZ1" s="259"/>
      <c r="VA1" s="259"/>
      <c r="VB1" s="259"/>
      <c r="VC1" s="259"/>
      <c r="VD1" s="259"/>
      <c r="VE1" s="259"/>
      <c r="VF1" s="259"/>
      <c r="VG1" s="259"/>
      <c r="VH1" s="259"/>
      <c r="VI1" s="259"/>
      <c r="VJ1" s="259"/>
      <c r="VK1" s="259"/>
      <c r="VL1" s="259"/>
      <c r="VM1" s="259"/>
      <c r="VN1" s="259"/>
      <c r="VO1" s="259"/>
      <c r="VP1" s="259"/>
      <c r="VQ1" s="259"/>
      <c r="VR1" s="259"/>
      <c r="VS1" s="259"/>
      <c r="VT1" s="259"/>
      <c r="VU1" s="259"/>
      <c r="VV1" s="259"/>
      <c r="VW1" s="259"/>
      <c r="VX1" s="259"/>
      <c r="VY1" s="259"/>
      <c r="VZ1" s="259"/>
      <c r="WA1" s="259"/>
      <c r="WB1" s="259"/>
      <c r="WC1" s="259"/>
      <c r="WD1" s="259"/>
      <c r="WE1" s="259"/>
      <c r="WF1" s="259"/>
      <c r="WG1" s="259"/>
      <c r="WH1" s="259"/>
      <c r="WI1" s="259"/>
      <c r="WJ1" s="259"/>
      <c r="WK1" s="259"/>
      <c r="WL1" s="259"/>
      <c r="WM1" s="259"/>
      <c r="WN1" s="259"/>
      <c r="WO1" s="259"/>
      <c r="WP1" s="259"/>
      <c r="WQ1" s="259"/>
      <c r="WR1" s="259"/>
      <c r="WS1" s="259"/>
      <c r="WT1" s="259"/>
      <c r="WU1" s="259"/>
      <c r="WV1" s="259"/>
      <c r="WW1" s="259"/>
      <c r="WX1" s="259"/>
      <c r="WY1" s="259"/>
      <c r="WZ1" s="259"/>
      <c r="XA1" s="259"/>
      <c r="XB1" s="259"/>
      <c r="XC1" s="259"/>
      <c r="XD1" s="259"/>
      <c r="XE1" s="259"/>
      <c r="XF1" s="259"/>
      <c r="XG1" s="259"/>
      <c r="XH1" s="259"/>
      <c r="XI1" s="259"/>
      <c r="XJ1" s="259"/>
      <c r="XK1" s="259"/>
      <c r="XL1" s="259"/>
      <c r="XM1" s="259"/>
      <c r="XN1" s="259"/>
      <c r="XO1" s="259"/>
      <c r="XP1" s="259"/>
      <c r="XQ1" s="259"/>
      <c r="XR1" s="259"/>
      <c r="XS1" s="259"/>
      <c r="XT1" s="259"/>
      <c r="XU1" s="259"/>
      <c r="XV1" s="259"/>
      <c r="XW1" s="259"/>
      <c r="XX1" s="259"/>
      <c r="XY1" s="259"/>
      <c r="XZ1" s="259"/>
      <c r="YA1" s="259"/>
      <c r="YB1" s="259"/>
      <c r="YC1" s="259"/>
      <c r="YD1" s="259"/>
      <c r="YE1" s="259"/>
      <c r="YF1" s="259"/>
      <c r="YG1" s="259"/>
      <c r="YH1" s="259"/>
      <c r="YI1" s="259"/>
      <c r="YJ1" s="259"/>
      <c r="YK1" s="259"/>
      <c r="YL1" s="259"/>
      <c r="YM1" s="259"/>
      <c r="YN1" s="259"/>
      <c r="YO1" s="259"/>
      <c r="YP1" s="259"/>
      <c r="YQ1" s="259"/>
      <c r="YR1" s="259"/>
      <c r="YS1" s="259"/>
      <c r="YT1" s="259"/>
      <c r="YU1" s="259"/>
      <c r="YV1" s="259"/>
      <c r="YW1" s="259"/>
      <c r="YX1" s="259"/>
      <c r="YY1" s="259"/>
      <c r="YZ1" s="259"/>
      <c r="ZA1" s="259"/>
      <c r="ZB1" s="259"/>
      <c r="ZC1" s="259"/>
      <c r="ZD1" s="259"/>
      <c r="ZE1" s="259"/>
      <c r="ZF1" s="259"/>
      <c r="ZG1" s="259"/>
      <c r="ZH1" s="259"/>
      <c r="ZI1" s="259"/>
      <c r="ZJ1" s="259"/>
      <c r="ZK1" s="259"/>
      <c r="ZL1" s="259"/>
      <c r="ZM1" s="259"/>
      <c r="ZN1" s="259"/>
      <c r="ZO1" s="259"/>
      <c r="ZP1" s="259"/>
      <c r="ZQ1" s="259"/>
      <c r="ZR1" s="259"/>
      <c r="ZS1" s="259"/>
      <c r="ZT1" s="259"/>
      <c r="ZU1" s="259"/>
      <c r="ZV1" s="259"/>
      <c r="ZW1" s="259"/>
      <c r="ZX1" s="259"/>
      <c r="ZY1" s="259"/>
      <c r="ZZ1" s="259"/>
      <c r="AAA1" s="259"/>
      <c r="AAB1" s="259"/>
      <c r="AAC1" s="259"/>
      <c r="AAD1" s="259"/>
      <c r="AAE1" s="259"/>
      <c r="AAF1" s="259"/>
      <c r="AAG1" s="259"/>
      <c r="AAH1" s="259"/>
      <c r="AAI1" s="259"/>
      <c r="AAJ1" s="259"/>
      <c r="AAK1" s="259"/>
      <c r="AAL1" s="259"/>
      <c r="AAM1" s="259"/>
      <c r="AAN1" s="259"/>
      <c r="AAO1" s="259"/>
      <c r="AAP1" s="259"/>
    </row>
    <row r="2" spans="1:720" s="2" customFormat="1" ht="15.75">
      <c r="A2" s="260" t="s">
        <v>635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  <c r="IV2" s="258"/>
      <c r="IW2" s="258"/>
      <c r="IX2" s="258"/>
      <c r="IY2" s="258"/>
      <c r="IZ2" s="258"/>
      <c r="JA2" s="258"/>
      <c r="JB2" s="258"/>
      <c r="JC2" s="258"/>
      <c r="JD2" s="258"/>
      <c r="JE2" s="258"/>
      <c r="JF2" s="258"/>
      <c r="JG2" s="258"/>
      <c r="JH2" s="258"/>
      <c r="JI2" s="258"/>
      <c r="JJ2" s="258"/>
      <c r="JK2" s="258"/>
      <c r="JL2" s="258"/>
      <c r="JM2" s="258"/>
      <c r="JN2" s="258"/>
      <c r="JO2" s="258"/>
      <c r="JP2" s="258"/>
      <c r="JQ2" s="258"/>
      <c r="JR2" s="258"/>
      <c r="JS2" s="258"/>
      <c r="JT2" s="258"/>
      <c r="JU2" s="258"/>
      <c r="JV2" s="258"/>
      <c r="JW2" s="258"/>
      <c r="JX2" s="258"/>
      <c r="JY2" s="258"/>
      <c r="JZ2" s="258"/>
      <c r="KA2" s="258"/>
      <c r="KB2" s="258"/>
      <c r="KC2" s="258"/>
      <c r="KD2" s="258"/>
      <c r="KE2" s="258"/>
      <c r="KF2" s="258"/>
      <c r="KG2" s="258"/>
      <c r="KH2" s="258"/>
      <c r="KI2" s="258"/>
      <c r="KJ2" s="258"/>
      <c r="KK2" s="258"/>
      <c r="KL2" s="258"/>
      <c r="KM2" s="258"/>
      <c r="KN2" s="258"/>
      <c r="KO2" s="258"/>
      <c r="KP2" s="258"/>
      <c r="KQ2" s="258"/>
      <c r="KR2" s="258"/>
      <c r="KS2" s="258"/>
      <c r="KT2" s="258"/>
      <c r="KU2" s="258"/>
      <c r="KV2" s="258"/>
      <c r="KW2" s="258"/>
      <c r="KX2" s="258"/>
      <c r="KY2" s="258"/>
      <c r="KZ2" s="258"/>
      <c r="LA2" s="258"/>
      <c r="LB2" s="258"/>
      <c r="LC2" s="258"/>
      <c r="LD2" s="258"/>
      <c r="LE2" s="258"/>
      <c r="LF2" s="258"/>
      <c r="LG2" s="258"/>
      <c r="LH2" s="258"/>
      <c r="LI2" s="258"/>
      <c r="LJ2" s="258"/>
      <c r="LK2" s="258"/>
      <c r="LL2" s="258"/>
      <c r="LM2" s="258"/>
      <c r="LN2" s="258"/>
      <c r="LO2" s="258"/>
      <c r="LP2" s="258"/>
      <c r="LQ2" s="258"/>
      <c r="LR2" s="258"/>
      <c r="LS2" s="258"/>
      <c r="LT2" s="258"/>
      <c r="LU2" s="258"/>
      <c r="LV2" s="258"/>
      <c r="LW2" s="258"/>
      <c r="LX2" s="258"/>
      <c r="LY2" s="258"/>
      <c r="LZ2" s="258"/>
      <c r="MA2" s="258"/>
      <c r="MB2" s="258"/>
      <c r="MC2" s="258"/>
      <c r="MD2" s="258"/>
      <c r="ME2" s="258"/>
      <c r="MF2" s="258"/>
      <c r="MG2" s="258"/>
      <c r="MH2" s="258"/>
      <c r="MI2" s="258"/>
      <c r="MJ2" s="258"/>
      <c r="MK2" s="258"/>
      <c r="ML2" s="258"/>
      <c r="MM2" s="258"/>
      <c r="MN2" s="258"/>
      <c r="MO2" s="258"/>
      <c r="MP2" s="258"/>
      <c r="MQ2" s="258"/>
      <c r="MR2" s="258"/>
      <c r="MS2" s="258"/>
      <c r="MT2" s="258"/>
      <c r="MU2" s="258"/>
      <c r="MV2" s="258"/>
      <c r="MW2" s="258"/>
      <c r="MX2" s="258"/>
      <c r="MY2" s="258"/>
      <c r="MZ2" s="258"/>
      <c r="NA2" s="258"/>
      <c r="NB2" s="258"/>
      <c r="NC2" s="258"/>
      <c r="ND2" s="258"/>
      <c r="NE2" s="258"/>
      <c r="NF2" s="258"/>
      <c r="NG2" s="258"/>
      <c r="NH2" s="258"/>
      <c r="NI2" s="258"/>
      <c r="NJ2" s="258"/>
      <c r="NK2" s="258"/>
      <c r="NL2" s="258"/>
      <c r="NM2" s="258"/>
      <c r="NN2" s="258"/>
      <c r="NO2" s="258"/>
      <c r="NP2" s="258"/>
      <c r="NQ2" s="258"/>
      <c r="NR2" s="258"/>
      <c r="NS2" s="258"/>
      <c r="NT2" s="258"/>
      <c r="NU2" s="258"/>
      <c r="NV2" s="258"/>
      <c r="NW2" s="258"/>
      <c r="NX2" s="258"/>
      <c r="NY2" s="258"/>
      <c r="NZ2" s="258"/>
      <c r="OA2" s="258"/>
      <c r="OB2" s="258"/>
      <c r="OC2" s="258"/>
      <c r="OD2" s="258"/>
      <c r="OE2" s="258"/>
      <c r="OF2" s="258"/>
      <c r="OG2" s="258"/>
      <c r="OH2" s="258"/>
      <c r="OI2" s="258"/>
      <c r="OJ2" s="258"/>
      <c r="OK2" s="258"/>
      <c r="OL2" s="258"/>
      <c r="OM2" s="258"/>
      <c r="ON2" s="258"/>
      <c r="OO2" s="258"/>
      <c r="OP2" s="258"/>
      <c r="OQ2" s="258"/>
      <c r="OR2" s="258"/>
      <c r="OS2" s="258"/>
      <c r="OT2" s="258"/>
      <c r="OU2" s="258"/>
      <c r="OV2" s="258"/>
      <c r="OW2" s="258"/>
      <c r="OX2" s="258"/>
      <c r="OY2" s="258"/>
      <c r="OZ2" s="258"/>
      <c r="PA2" s="258"/>
      <c r="PB2" s="258"/>
      <c r="PC2" s="258"/>
      <c r="PD2" s="258"/>
      <c r="PE2" s="258"/>
      <c r="PF2" s="258"/>
      <c r="PG2" s="258"/>
      <c r="PH2" s="258"/>
      <c r="PI2" s="258"/>
      <c r="PJ2" s="258"/>
      <c r="PK2" s="258"/>
      <c r="PL2" s="258"/>
      <c r="PM2" s="258"/>
      <c r="PN2" s="258"/>
      <c r="PO2" s="258"/>
      <c r="PP2" s="258"/>
      <c r="PQ2" s="258"/>
      <c r="PR2" s="258"/>
      <c r="PS2" s="258"/>
      <c r="PT2" s="258"/>
      <c r="PU2" s="258"/>
      <c r="PV2" s="258"/>
      <c r="PW2" s="258"/>
      <c r="PX2" s="258"/>
      <c r="PY2" s="258"/>
      <c r="PZ2" s="258"/>
      <c r="QA2" s="258"/>
      <c r="QB2" s="258"/>
      <c r="QC2" s="258"/>
      <c r="QD2" s="258"/>
      <c r="QE2" s="258"/>
      <c r="QF2" s="258"/>
      <c r="QG2" s="258"/>
      <c r="QH2" s="258"/>
      <c r="QI2" s="258"/>
      <c r="QJ2" s="258"/>
      <c r="QK2" s="258"/>
      <c r="QL2" s="258"/>
      <c r="QM2" s="258"/>
      <c r="QN2" s="258"/>
      <c r="QO2" s="258"/>
      <c r="QP2" s="258"/>
      <c r="QQ2" s="258"/>
      <c r="QR2" s="258"/>
      <c r="QS2" s="258"/>
      <c r="QT2" s="258"/>
      <c r="QU2" s="258"/>
      <c r="QV2" s="258"/>
      <c r="QW2" s="258"/>
      <c r="QX2" s="258"/>
      <c r="QY2" s="258"/>
      <c r="QZ2" s="258"/>
      <c r="RA2" s="258"/>
      <c r="RB2" s="258"/>
      <c r="RC2" s="258"/>
      <c r="RD2" s="258"/>
      <c r="RE2" s="258"/>
      <c r="RF2" s="258"/>
      <c r="RG2" s="258"/>
      <c r="RH2" s="258"/>
      <c r="RI2" s="258"/>
      <c r="RJ2" s="258"/>
      <c r="RK2" s="258"/>
      <c r="RL2" s="258"/>
      <c r="RM2" s="258"/>
      <c r="RN2" s="258"/>
      <c r="RO2" s="258"/>
      <c r="RP2" s="258"/>
      <c r="RQ2" s="258"/>
      <c r="RR2" s="258"/>
      <c r="RS2" s="258"/>
      <c r="RT2" s="258"/>
      <c r="RU2" s="258"/>
      <c r="RV2" s="258"/>
      <c r="RW2" s="258"/>
      <c r="RX2" s="258"/>
      <c r="RY2" s="258"/>
      <c r="RZ2" s="258"/>
      <c r="SA2" s="258"/>
      <c r="SB2" s="258"/>
      <c r="SC2" s="258"/>
      <c r="SD2" s="258"/>
      <c r="SE2" s="258"/>
      <c r="SF2" s="258"/>
      <c r="SG2" s="258"/>
      <c r="SH2" s="258"/>
      <c r="SI2" s="258"/>
      <c r="SJ2" s="258"/>
      <c r="SK2" s="258"/>
      <c r="SL2" s="258"/>
      <c r="SM2" s="258"/>
      <c r="SN2" s="258"/>
      <c r="SO2" s="258"/>
      <c r="SP2" s="258"/>
      <c r="SQ2" s="258"/>
      <c r="SR2" s="258"/>
      <c r="SS2" s="258"/>
      <c r="ST2" s="258"/>
      <c r="SU2" s="258"/>
      <c r="SV2" s="258"/>
      <c r="SW2" s="258"/>
      <c r="SX2" s="258"/>
      <c r="SY2" s="258"/>
      <c r="SZ2" s="258"/>
      <c r="TA2" s="258"/>
      <c r="TB2" s="258"/>
      <c r="TC2" s="258"/>
      <c r="TD2" s="258"/>
      <c r="TE2" s="258"/>
      <c r="TF2" s="258"/>
      <c r="TG2" s="258"/>
      <c r="TH2" s="258"/>
      <c r="TI2" s="258"/>
      <c r="TJ2" s="258"/>
      <c r="TK2" s="258"/>
      <c r="TL2" s="258"/>
      <c r="TM2" s="258"/>
      <c r="TN2" s="258"/>
      <c r="TO2" s="258"/>
      <c r="TP2" s="258"/>
      <c r="TQ2" s="258"/>
      <c r="TR2" s="258"/>
      <c r="TS2" s="258"/>
      <c r="TT2" s="258"/>
      <c r="TU2" s="258"/>
      <c r="TV2" s="258"/>
      <c r="TW2" s="258"/>
      <c r="TX2" s="258"/>
      <c r="TY2" s="258"/>
      <c r="TZ2" s="258"/>
      <c r="UA2" s="258"/>
      <c r="UB2" s="258"/>
      <c r="UC2" s="258"/>
      <c r="UD2" s="258"/>
      <c r="UE2" s="258"/>
      <c r="UF2" s="258"/>
      <c r="UG2" s="258"/>
      <c r="UH2" s="258"/>
      <c r="UI2" s="258"/>
      <c r="UJ2" s="258"/>
      <c r="UK2" s="258"/>
      <c r="UL2" s="258"/>
      <c r="UM2" s="258"/>
      <c r="UN2" s="258"/>
      <c r="UO2" s="258"/>
      <c r="UP2" s="258"/>
      <c r="UQ2" s="258"/>
      <c r="UR2" s="258"/>
      <c r="US2" s="258"/>
      <c r="UT2" s="258"/>
      <c r="UU2" s="258"/>
      <c r="UV2" s="258"/>
      <c r="UW2" s="258"/>
      <c r="UX2" s="258"/>
      <c r="UY2" s="258"/>
      <c r="UZ2" s="259"/>
      <c r="VA2" s="259"/>
      <c r="VB2" s="259"/>
      <c r="VC2" s="259"/>
      <c r="VD2" s="259"/>
      <c r="VE2" s="259"/>
      <c r="VF2" s="259"/>
      <c r="VG2" s="259"/>
      <c r="VH2" s="259"/>
      <c r="VI2" s="259"/>
      <c r="VJ2" s="259"/>
      <c r="VK2" s="259"/>
      <c r="VL2" s="259"/>
      <c r="VM2" s="259"/>
      <c r="VN2" s="259"/>
      <c r="VO2" s="259"/>
      <c r="VP2" s="259"/>
      <c r="VQ2" s="259"/>
      <c r="VR2" s="259"/>
      <c r="VS2" s="259"/>
      <c r="VT2" s="259"/>
      <c r="VU2" s="259"/>
      <c r="VV2" s="259"/>
      <c r="VW2" s="259"/>
      <c r="VX2" s="259"/>
      <c r="VY2" s="259"/>
      <c r="VZ2" s="259"/>
      <c r="WA2" s="259"/>
      <c r="WB2" s="259"/>
      <c r="WC2" s="259"/>
      <c r="WD2" s="259"/>
      <c r="WE2" s="259"/>
      <c r="WF2" s="259"/>
      <c r="WG2" s="259"/>
      <c r="WH2" s="259"/>
      <c r="WI2" s="259"/>
      <c r="WJ2" s="259"/>
      <c r="WK2" s="259"/>
      <c r="WL2" s="259"/>
      <c r="WM2" s="259"/>
      <c r="WN2" s="259"/>
      <c r="WO2" s="259"/>
      <c r="WP2" s="259"/>
      <c r="WQ2" s="259"/>
      <c r="WR2" s="259"/>
      <c r="WS2" s="259"/>
      <c r="WT2" s="259"/>
      <c r="WU2" s="259"/>
      <c r="WV2" s="259"/>
      <c r="WW2" s="259"/>
      <c r="WX2" s="259"/>
      <c r="WY2" s="259"/>
      <c r="WZ2" s="259"/>
      <c r="XA2" s="259"/>
      <c r="XB2" s="259"/>
      <c r="XC2" s="259"/>
      <c r="XD2" s="259"/>
      <c r="XE2" s="259"/>
      <c r="XF2" s="259"/>
      <c r="XG2" s="259"/>
      <c r="XH2" s="259"/>
      <c r="XI2" s="259"/>
      <c r="XJ2" s="259"/>
      <c r="XK2" s="259"/>
      <c r="XL2" s="259"/>
      <c r="XM2" s="259"/>
      <c r="XN2" s="259"/>
      <c r="XO2" s="259"/>
      <c r="XP2" s="259"/>
      <c r="XQ2" s="259"/>
      <c r="XR2" s="259"/>
      <c r="XS2" s="259"/>
      <c r="XT2" s="259"/>
      <c r="XU2" s="259"/>
      <c r="XV2" s="259"/>
      <c r="XW2" s="259"/>
      <c r="XX2" s="259"/>
      <c r="XY2" s="259"/>
      <c r="XZ2" s="259"/>
      <c r="YA2" s="259"/>
      <c r="YB2" s="259"/>
      <c r="YC2" s="259"/>
      <c r="YD2" s="259"/>
      <c r="YE2" s="259"/>
      <c r="YF2" s="259"/>
      <c r="YG2" s="259"/>
      <c r="YH2" s="259"/>
      <c r="YI2" s="259"/>
      <c r="YJ2" s="259"/>
      <c r="YK2" s="259"/>
      <c r="YL2" s="259"/>
      <c r="YM2" s="259"/>
      <c r="YN2" s="259"/>
      <c r="YO2" s="259"/>
      <c r="YP2" s="259"/>
      <c r="YQ2" s="259"/>
      <c r="YR2" s="259"/>
      <c r="YS2" s="259"/>
      <c r="YT2" s="259"/>
      <c r="YU2" s="259"/>
      <c r="YV2" s="259"/>
      <c r="YW2" s="259"/>
      <c r="YX2" s="259"/>
      <c r="YY2" s="259"/>
      <c r="YZ2" s="259"/>
      <c r="ZA2" s="259"/>
      <c r="ZB2" s="259"/>
      <c r="ZC2" s="259"/>
      <c r="ZD2" s="259"/>
      <c r="ZE2" s="259"/>
      <c r="ZF2" s="259"/>
      <c r="ZG2" s="259"/>
      <c r="ZH2" s="259"/>
      <c r="ZI2" s="259"/>
      <c r="ZJ2" s="259"/>
      <c r="ZK2" s="259"/>
      <c r="ZL2" s="259"/>
      <c r="ZM2" s="259"/>
      <c r="ZN2" s="259"/>
      <c r="ZO2" s="259"/>
      <c r="ZP2" s="259"/>
      <c r="ZQ2" s="259"/>
      <c r="ZR2" s="259"/>
      <c r="ZS2" s="259"/>
      <c r="ZT2" s="259"/>
      <c r="ZU2" s="259"/>
      <c r="ZV2" s="259"/>
      <c r="ZW2" s="259"/>
      <c r="ZX2" s="259"/>
      <c r="ZY2" s="259"/>
      <c r="ZZ2" s="259"/>
      <c r="AAA2" s="259"/>
      <c r="AAB2" s="259"/>
      <c r="AAC2" s="259"/>
      <c r="AAD2" s="259"/>
      <c r="AAE2" s="259"/>
      <c r="AAF2" s="259"/>
      <c r="AAG2" s="259"/>
      <c r="AAH2" s="259"/>
      <c r="AAI2" s="259"/>
      <c r="AAJ2" s="259"/>
      <c r="AAK2" s="259"/>
      <c r="AAL2" s="259"/>
      <c r="AAM2" s="259"/>
      <c r="AAN2" s="259"/>
      <c r="AAO2" s="259"/>
      <c r="AAP2" s="259"/>
    </row>
    <row r="3" spans="1:720" s="9" customFormat="1" ht="15.75">
      <c r="A3" s="260" t="s">
        <v>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  <c r="FL3" s="262"/>
      <c r="FM3" s="262"/>
      <c r="FN3" s="262"/>
      <c r="FO3" s="262"/>
      <c r="FP3" s="262"/>
      <c r="FQ3" s="262"/>
      <c r="FR3" s="262"/>
      <c r="FS3" s="262"/>
      <c r="FT3" s="262"/>
      <c r="FU3" s="262"/>
      <c r="FV3" s="262"/>
      <c r="FW3" s="262"/>
      <c r="FX3" s="262"/>
      <c r="FY3" s="262"/>
      <c r="FZ3" s="262"/>
      <c r="GA3" s="262"/>
      <c r="GB3" s="262"/>
      <c r="GC3" s="262"/>
      <c r="GD3" s="262"/>
      <c r="GE3" s="262"/>
      <c r="GF3" s="262"/>
      <c r="GG3" s="262"/>
      <c r="GH3" s="262"/>
      <c r="GI3" s="262"/>
      <c r="GJ3" s="262"/>
      <c r="GK3" s="262"/>
      <c r="GL3" s="262"/>
      <c r="GM3" s="262"/>
      <c r="GN3" s="262"/>
      <c r="GO3" s="262"/>
      <c r="GP3" s="262"/>
      <c r="GQ3" s="262"/>
      <c r="GR3" s="262"/>
      <c r="GS3" s="262"/>
      <c r="GT3" s="262"/>
      <c r="GU3" s="262"/>
      <c r="GV3" s="262"/>
      <c r="GW3" s="262"/>
      <c r="GX3" s="262"/>
      <c r="GY3" s="262"/>
      <c r="GZ3" s="262"/>
      <c r="HA3" s="262"/>
      <c r="HB3" s="262"/>
      <c r="HC3" s="262"/>
      <c r="HD3" s="262"/>
      <c r="HE3" s="262"/>
      <c r="HF3" s="262"/>
      <c r="HG3" s="262"/>
      <c r="HH3" s="262"/>
      <c r="HI3" s="262"/>
      <c r="HJ3" s="262"/>
      <c r="HK3" s="262"/>
      <c r="HL3" s="262"/>
      <c r="HM3" s="262"/>
      <c r="HN3" s="262"/>
      <c r="HO3" s="262"/>
      <c r="HP3" s="262"/>
      <c r="HQ3" s="262"/>
      <c r="HR3" s="262"/>
      <c r="HS3" s="262"/>
      <c r="HT3" s="262"/>
      <c r="HU3" s="262"/>
      <c r="HV3" s="262"/>
      <c r="HW3" s="262"/>
      <c r="HX3" s="262"/>
      <c r="HY3" s="262"/>
      <c r="HZ3" s="262"/>
      <c r="IA3" s="262"/>
      <c r="IB3" s="262"/>
      <c r="IC3" s="262"/>
      <c r="ID3" s="262"/>
      <c r="IE3" s="262"/>
      <c r="IF3" s="262"/>
      <c r="IG3" s="262"/>
      <c r="IH3" s="262"/>
      <c r="II3" s="262"/>
      <c r="IJ3" s="262"/>
      <c r="IK3" s="262"/>
      <c r="IL3" s="262"/>
      <c r="IM3" s="262"/>
      <c r="IN3" s="262"/>
      <c r="IO3" s="262"/>
      <c r="IP3" s="262"/>
      <c r="IQ3" s="262"/>
      <c r="IR3" s="262"/>
      <c r="IS3" s="262"/>
      <c r="IT3" s="262"/>
      <c r="IU3" s="262"/>
      <c r="IV3" s="262"/>
      <c r="IW3" s="262"/>
      <c r="IX3" s="262"/>
      <c r="IY3" s="262"/>
      <c r="IZ3" s="262"/>
      <c r="JA3" s="262"/>
      <c r="JB3" s="262"/>
      <c r="JC3" s="262"/>
      <c r="JD3" s="262"/>
      <c r="JE3" s="262"/>
      <c r="JF3" s="262"/>
      <c r="JG3" s="262"/>
      <c r="JH3" s="262"/>
      <c r="JI3" s="262"/>
      <c r="JJ3" s="262"/>
      <c r="JK3" s="262"/>
      <c r="JL3" s="262"/>
      <c r="JM3" s="262"/>
      <c r="JN3" s="262"/>
      <c r="JO3" s="262"/>
      <c r="JP3" s="262"/>
      <c r="JQ3" s="262"/>
      <c r="JR3" s="262"/>
      <c r="JS3" s="262"/>
      <c r="JT3" s="262"/>
      <c r="JU3" s="262"/>
      <c r="JV3" s="262"/>
      <c r="JW3" s="262"/>
      <c r="JX3" s="262"/>
      <c r="JY3" s="262"/>
      <c r="JZ3" s="262"/>
      <c r="KA3" s="262"/>
      <c r="KB3" s="262"/>
      <c r="KC3" s="262"/>
      <c r="KD3" s="262"/>
      <c r="KE3" s="262"/>
      <c r="KF3" s="262"/>
      <c r="KG3" s="262"/>
      <c r="KH3" s="262"/>
      <c r="KI3" s="262"/>
      <c r="KJ3" s="262"/>
      <c r="KK3" s="262"/>
      <c r="KL3" s="262"/>
      <c r="KM3" s="262"/>
      <c r="KN3" s="262"/>
      <c r="KO3" s="262"/>
      <c r="KP3" s="262"/>
      <c r="KQ3" s="262"/>
      <c r="KR3" s="262"/>
      <c r="KS3" s="262"/>
      <c r="KT3" s="262"/>
      <c r="KU3" s="262"/>
      <c r="KV3" s="262"/>
      <c r="KW3" s="262"/>
      <c r="KX3" s="262"/>
      <c r="KY3" s="262"/>
      <c r="KZ3" s="262"/>
      <c r="LA3" s="262"/>
      <c r="LB3" s="262"/>
      <c r="LC3" s="262"/>
      <c r="LD3" s="262"/>
      <c r="LE3" s="262"/>
      <c r="LF3" s="262"/>
      <c r="LG3" s="262"/>
      <c r="LH3" s="262"/>
      <c r="LI3" s="262"/>
      <c r="LJ3" s="262"/>
      <c r="LK3" s="262"/>
      <c r="LL3" s="262"/>
      <c r="LM3" s="262"/>
      <c r="LN3" s="262"/>
      <c r="LO3" s="262"/>
      <c r="LP3" s="262"/>
      <c r="LQ3" s="262"/>
      <c r="LR3" s="262"/>
      <c r="LS3" s="262"/>
      <c r="LT3" s="262"/>
      <c r="LU3" s="262"/>
      <c r="LV3" s="262"/>
      <c r="LW3" s="262"/>
      <c r="LX3" s="262"/>
      <c r="LY3" s="262"/>
      <c r="LZ3" s="262"/>
      <c r="MA3" s="262"/>
      <c r="MB3" s="262"/>
      <c r="MC3" s="262"/>
      <c r="MD3" s="262"/>
      <c r="ME3" s="262"/>
      <c r="MF3" s="262"/>
      <c r="MG3" s="262"/>
      <c r="MH3" s="262"/>
      <c r="MI3" s="262"/>
      <c r="MJ3" s="262"/>
      <c r="MK3" s="262"/>
      <c r="ML3" s="262"/>
      <c r="MM3" s="262"/>
      <c r="MN3" s="262"/>
      <c r="MO3" s="262"/>
      <c r="MP3" s="262"/>
      <c r="MQ3" s="262"/>
      <c r="MR3" s="262"/>
      <c r="MS3" s="262"/>
      <c r="MT3" s="262"/>
      <c r="MU3" s="262"/>
      <c r="MV3" s="262"/>
      <c r="MW3" s="262"/>
      <c r="MX3" s="262"/>
      <c r="MY3" s="262"/>
      <c r="MZ3" s="262"/>
      <c r="NA3" s="262"/>
      <c r="NB3" s="262"/>
      <c r="NC3" s="262"/>
      <c r="ND3" s="262"/>
      <c r="NE3" s="262"/>
      <c r="NF3" s="262"/>
      <c r="NG3" s="262"/>
      <c r="NH3" s="262"/>
      <c r="NI3" s="262"/>
      <c r="NJ3" s="262"/>
      <c r="NK3" s="262"/>
      <c r="NL3" s="262"/>
      <c r="NM3" s="262"/>
      <c r="NN3" s="262"/>
      <c r="NO3" s="262"/>
      <c r="NP3" s="262"/>
      <c r="NQ3" s="262"/>
      <c r="NR3" s="262"/>
      <c r="NS3" s="262"/>
      <c r="NT3" s="262"/>
      <c r="NU3" s="262"/>
      <c r="NV3" s="262"/>
      <c r="NW3" s="262"/>
      <c r="NX3" s="262"/>
      <c r="NY3" s="262"/>
      <c r="NZ3" s="262"/>
      <c r="OA3" s="262"/>
      <c r="OB3" s="262"/>
      <c r="OC3" s="262"/>
      <c r="OD3" s="262"/>
      <c r="OE3" s="262"/>
      <c r="OF3" s="262"/>
      <c r="OG3" s="262"/>
      <c r="OH3" s="262"/>
      <c r="OI3" s="262"/>
      <c r="OJ3" s="262"/>
      <c r="OK3" s="262"/>
      <c r="OL3" s="262"/>
      <c r="OM3" s="262"/>
      <c r="ON3" s="262"/>
      <c r="OO3" s="262"/>
      <c r="OP3" s="262"/>
      <c r="OQ3" s="262"/>
      <c r="OR3" s="262"/>
      <c r="OS3" s="262"/>
      <c r="OT3" s="262"/>
      <c r="OU3" s="262"/>
      <c r="OV3" s="262"/>
      <c r="OW3" s="262"/>
      <c r="OX3" s="262"/>
      <c r="OY3" s="262"/>
      <c r="OZ3" s="262"/>
      <c r="PA3" s="262"/>
      <c r="PB3" s="262"/>
      <c r="PC3" s="262"/>
      <c r="PD3" s="262"/>
      <c r="PE3" s="262"/>
      <c r="PF3" s="262"/>
      <c r="PG3" s="262"/>
      <c r="PH3" s="262"/>
      <c r="PI3" s="262"/>
      <c r="PJ3" s="262"/>
      <c r="PK3" s="262"/>
      <c r="PL3" s="262"/>
      <c r="PM3" s="262"/>
      <c r="PN3" s="262"/>
      <c r="PO3" s="262"/>
      <c r="PP3" s="262"/>
      <c r="PQ3" s="262"/>
      <c r="PR3" s="262"/>
      <c r="PS3" s="262"/>
      <c r="PT3" s="262"/>
      <c r="PU3" s="262"/>
      <c r="PV3" s="262"/>
      <c r="PW3" s="262"/>
      <c r="PX3" s="262"/>
      <c r="PY3" s="262"/>
      <c r="PZ3" s="262"/>
      <c r="QA3" s="262"/>
      <c r="QB3" s="262"/>
      <c r="QC3" s="262"/>
      <c r="QD3" s="262"/>
      <c r="QE3" s="262"/>
      <c r="QF3" s="262"/>
      <c r="QG3" s="262"/>
      <c r="QH3" s="262"/>
      <c r="QI3" s="262"/>
      <c r="QJ3" s="262"/>
      <c r="QK3" s="262"/>
      <c r="QL3" s="262"/>
      <c r="QM3" s="262"/>
      <c r="QN3" s="262"/>
      <c r="QO3" s="262"/>
      <c r="QP3" s="262"/>
      <c r="QQ3" s="262"/>
      <c r="QR3" s="262"/>
      <c r="QS3" s="262"/>
      <c r="QT3" s="262"/>
      <c r="QU3" s="262"/>
      <c r="QV3" s="262"/>
      <c r="QW3" s="262"/>
      <c r="QX3" s="262"/>
      <c r="QY3" s="262"/>
      <c r="QZ3" s="262"/>
      <c r="RA3" s="262"/>
      <c r="RB3" s="262"/>
      <c r="RC3" s="262"/>
      <c r="RD3" s="262"/>
      <c r="RE3" s="262"/>
      <c r="RF3" s="262"/>
      <c r="RG3" s="262"/>
      <c r="RH3" s="262"/>
      <c r="RI3" s="262"/>
      <c r="RJ3" s="262"/>
      <c r="RK3" s="262"/>
      <c r="RL3" s="262"/>
      <c r="RM3" s="262"/>
      <c r="RN3" s="262"/>
      <c r="RO3" s="262"/>
      <c r="RP3" s="262"/>
      <c r="RQ3" s="262"/>
      <c r="RR3" s="262"/>
      <c r="RS3" s="262"/>
      <c r="RT3" s="262"/>
      <c r="RU3" s="262"/>
      <c r="RV3" s="262"/>
      <c r="RW3" s="262"/>
      <c r="RX3" s="262"/>
      <c r="RY3" s="262"/>
      <c r="RZ3" s="262"/>
      <c r="SA3" s="262"/>
      <c r="SB3" s="262"/>
      <c r="SC3" s="262"/>
      <c r="SD3" s="262"/>
      <c r="SE3" s="262"/>
      <c r="SF3" s="262"/>
      <c r="SG3" s="262"/>
      <c r="SH3" s="262"/>
      <c r="SI3" s="262"/>
      <c r="SJ3" s="262"/>
      <c r="SK3" s="262"/>
      <c r="SL3" s="262"/>
      <c r="SM3" s="262"/>
      <c r="SN3" s="262"/>
      <c r="SO3" s="262"/>
      <c r="SP3" s="262"/>
      <c r="SQ3" s="262"/>
      <c r="SR3" s="262"/>
      <c r="SS3" s="262"/>
      <c r="ST3" s="262"/>
      <c r="SU3" s="262"/>
      <c r="SV3" s="262"/>
      <c r="SW3" s="262"/>
      <c r="SX3" s="262"/>
      <c r="SY3" s="262"/>
      <c r="SZ3" s="262"/>
      <c r="TA3" s="262"/>
      <c r="TB3" s="262"/>
      <c r="TC3" s="262"/>
      <c r="TD3" s="262"/>
      <c r="TE3" s="262"/>
      <c r="TF3" s="262"/>
      <c r="TG3" s="262"/>
      <c r="TH3" s="262"/>
      <c r="TI3" s="262"/>
      <c r="TJ3" s="262"/>
      <c r="TK3" s="262"/>
      <c r="TL3" s="262"/>
      <c r="TM3" s="262"/>
      <c r="TN3" s="262"/>
      <c r="TO3" s="262"/>
      <c r="TP3" s="262"/>
      <c r="TQ3" s="262"/>
      <c r="TR3" s="262"/>
      <c r="TS3" s="262"/>
      <c r="TT3" s="262"/>
      <c r="TU3" s="262"/>
      <c r="TV3" s="262"/>
      <c r="TW3" s="262"/>
      <c r="TX3" s="262"/>
      <c r="TY3" s="262"/>
      <c r="TZ3" s="262"/>
      <c r="UA3" s="262"/>
      <c r="UB3" s="262"/>
      <c r="UC3" s="262"/>
      <c r="UD3" s="262"/>
      <c r="UE3" s="262"/>
      <c r="UF3" s="262"/>
      <c r="UG3" s="262"/>
      <c r="UH3" s="262"/>
      <c r="UI3" s="262"/>
      <c r="UJ3" s="262"/>
      <c r="UK3" s="262"/>
      <c r="UL3" s="262"/>
      <c r="UM3" s="262"/>
      <c r="UN3" s="262"/>
      <c r="UO3" s="262"/>
      <c r="UP3" s="262"/>
      <c r="UQ3" s="262"/>
      <c r="UR3" s="262"/>
      <c r="US3" s="262"/>
      <c r="UT3" s="262"/>
      <c r="UU3" s="262"/>
      <c r="UV3" s="262"/>
      <c r="UW3" s="262"/>
      <c r="UX3" s="262"/>
      <c r="UY3" s="262"/>
      <c r="UZ3" s="262"/>
      <c r="VA3" s="262"/>
      <c r="VB3" s="262"/>
      <c r="VC3" s="262"/>
      <c r="VD3" s="262"/>
      <c r="VE3" s="262"/>
      <c r="VF3" s="262"/>
      <c r="VG3" s="262"/>
      <c r="VH3" s="262"/>
      <c r="VI3" s="262"/>
      <c r="VJ3" s="262"/>
      <c r="VK3" s="262"/>
      <c r="VL3" s="262"/>
      <c r="VM3" s="262"/>
      <c r="VN3" s="262"/>
      <c r="VO3" s="262"/>
      <c r="VP3" s="262"/>
      <c r="VQ3" s="262"/>
      <c r="VR3" s="262"/>
      <c r="VS3" s="262"/>
      <c r="VT3" s="262"/>
      <c r="VU3" s="262"/>
      <c r="VV3" s="262"/>
      <c r="VW3" s="262"/>
      <c r="VX3" s="262"/>
      <c r="VY3" s="262"/>
      <c r="VZ3" s="262"/>
      <c r="WA3" s="262"/>
      <c r="WB3" s="262"/>
      <c r="WC3" s="262"/>
      <c r="WD3" s="262"/>
      <c r="WE3" s="262"/>
      <c r="WF3" s="262"/>
      <c r="WG3" s="262"/>
      <c r="WH3" s="262"/>
      <c r="WI3" s="262"/>
      <c r="WJ3" s="262"/>
      <c r="WK3" s="262"/>
      <c r="WL3" s="262"/>
      <c r="WM3" s="262"/>
      <c r="WN3" s="262"/>
      <c r="WO3" s="262"/>
      <c r="WP3" s="262"/>
      <c r="WQ3" s="262"/>
      <c r="WR3" s="262"/>
      <c r="WS3" s="262"/>
      <c r="WT3" s="262"/>
      <c r="WU3" s="262"/>
      <c r="WV3" s="262"/>
      <c r="WW3" s="262"/>
      <c r="WX3" s="262"/>
      <c r="WY3" s="262"/>
      <c r="WZ3" s="262"/>
      <c r="XA3" s="262"/>
      <c r="XB3" s="262"/>
      <c r="XC3" s="262"/>
      <c r="XD3" s="262"/>
      <c r="XE3" s="262"/>
      <c r="XF3" s="262"/>
      <c r="XG3" s="262"/>
      <c r="XH3" s="262"/>
      <c r="XI3" s="262"/>
      <c r="XJ3" s="262"/>
      <c r="XK3" s="262"/>
      <c r="XL3" s="262"/>
      <c r="XM3" s="262"/>
      <c r="XN3" s="262"/>
      <c r="XO3" s="262"/>
      <c r="XP3" s="262"/>
      <c r="XQ3" s="262"/>
      <c r="XR3" s="262"/>
      <c r="XS3" s="262"/>
      <c r="XT3" s="262"/>
      <c r="XU3" s="262"/>
      <c r="XV3" s="262"/>
      <c r="XW3" s="262"/>
      <c r="XX3" s="262"/>
      <c r="XY3" s="262"/>
      <c r="XZ3" s="262"/>
      <c r="YA3" s="262"/>
      <c r="YB3" s="262"/>
      <c r="YC3" s="262"/>
      <c r="YD3" s="262"/>
      <c r="YE3" s="262"/>
      <c r="YF3" s="262"/>
      <c r="YG3" s="262"/>
      <c r="YH3" s="262"/>
      <c r="YI3" s="262"/>
      <c r="YJ3" s="262"/>
      <c r="YK3" s="262"/>
      <c r="YL3" s="262"/>
      <c r="YM3" s="262"/>
      <c r="YN3" s="262"/>
      <c r="YO3" s="262"/>
      <c r="YP3" s="262"/>
      <c r="YQ3" s="262"/>
      <c r="YR3" s="262"/>
      <c r="YS3" s="262"/>
      <c r="YT3" s="262"/>
      <c r="YU3" s="262"/>
      <c r="YV3" s="262"/>
      <c r="YW3" s="262"/>
      <c r="YX3" s="262"/>
      <c r="YY3" s="262"/>
      <c r="YZ3" s="262"/>
      <c r="ZA3" s="262"/>
      <c r="ZB3" s="262"/>
      <c r="ZC3" s="262"/>
      <c r="ZD3" s="262"/>
      <c r="ZE3" s="262"/>
      <c r="ZF3" s="262"/>
      <c r="ZG3" s="262"/>
      <c r="ZH3" s="262"/>
      <c r="ZI3" s="262"/>
      <c r="ZJ3" s="262"/>
      <c r="ZK3" s="262"/>
      <c r="ZL3" s="262"/>
      <c r="ZM3" s="262"/>
      <c r="ZN3" s="262"/>
      <c r="ZO3" s="262"/>
      <c r="ZP3" s="262"/>
      <c r="ZQ3" s="262"/>
      <c r="ZR3" s="262"/>
      <c r="ZS3" s="262"/>
      <c r="ZT3" s="262"/>
      <c r="ZU3" s="262"/>
      <c r="ZV3" s="262"/>
      <c r="ZW3" s="262"/>
      <c r="ZX3" s="262"/>
      <c r="ZY3" s="262"/>
      <c r="ZZ3" s="262"/>
      <c r="AAA3" s="262"/>
      <c r="AAB3" s="262"/>
      <c r="AAC3" s="262"/>
      <c r="AAD3" s="262"/>
      <c r="AAE3" s="262"/>
      <c r="AAF3" s="262"/>
      <c r="AAG3" s="262"/>
      <c r="AAH3" s="262"/>
      <c r="AAI3" s="262"/>
      <c r="AAJ3" s="262"/>
      <c r="AAK3" s="262"/>
      <c r="AAL3" s="262"/>
      <c r="AAM3" s="262"/>
      <c r="AAN3" s="262"/>
      <c r="AAO3" s="262"/>
      <c r="AAP3" s="262"/>
    </row>
    <row r="4" spans="1:720" ht="47.25">
      <c r="A4" s="264" t="s">
        <v>1</v>
      </c>
      <c r="B4" s="265" t="s">
        <v>9</v>
      </c>
      <c r="C4" s="265" t="s">
        <v>26</v>
      </c>
      <c r="D4" s="265" t="s">
        <v>2</v>
      </c>
      <c r="E4" s="265" t="s">
        <v>27</v>
      </c>
      <c r="F4" s="265"/>
      <c r="G4" s="265" t="s">
        <v>39</v>
      </c>
      <c r="H4" s="265" t="s">
        <v>591</v>
      </c>
      <c r="I4" s="265" t="s">
        <v>592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  <c r="IO4" s="255"/>
      <c r="IP4" s="255"/>
      <c r="IQ4" s="255"/>
      <c r="IR4" s="255"/>
      <c r="IS4" s="255"/>
      <c r="IT4" s="255"/>
      <c r="IU4" s="255"/>
      <c r="IV4" s="255"/>
      <c r="IW4" s="255"/>
      <c r="IX4" s="255"/>
      <c r="IY4" s="255"/>
      <c r="IZ4" s="255"/>
      <c r="JA4" s="255"/>
      <c r="JB4" s="255"/>
      <c r="JC4" s="255"/>
      <c r="JD4" s="255"/>
      <c r="JE4" s="255"/>
      <c r="JF4" s="255"/>
      <c r="JG4" s="255"/>
      <c r="JH4" s="255"/>
      <c r="JI4" s="255"/>
      <c r="JJ4" s="255"/>
      <c r="JK4" s="255"/>
      <c r="JL4" s="255"/>
      <c r="JM4" s="255"/>
      <c r="JN4" s="255"/>
      <c r="JO4" s="255"/>
      <c r="JP4" s="255"/>
      <c r="JQ4" s="255"/>
      <c r="JR4" s="255"/>
      <c r="JS4" s="255"/>
      <c r="JT4" s="255"/>
      <c r="JU4" s="255"/>
      <c r="JV4" s="255"/>
      <c r="JW4" s="255"/>
      <c r="JX4" s="255"/>
      <c r="JY4" s="255"/>
      <c r="JZ4" s="255"/>
      <c r="KA4" s="255"/>
      <c r="KB4" s="255"/>
      <c r="KC4" s="255"/>
      <c r="KD4" s="255"/>
      <c r="KE4" s="255"/>
      <c r="KF4" s="255"/>
      <c r="KG4" s="255"/>
      <c r="KH4" s="255"/>
      <c r="KI4" s="255"/>
      <c r="KJ4" s="255"/>
      <c r="KK4" s="255"/>
      <c r="KL4" s="255"/>
      <c r="KM4" s="255"/>
      <c r="KN4" s="255"/>
      <c r="KO4" s="255"/>
      <c r="KP4" s="255"/>
      <c r="KQ4" s="255"/>
      <c r="KR4" s="255"/>
      <c r="KS4" s="255"/>
      <c r="KT4" s="255"/>
      <c r="KU4" s="255"/>
      <c r="KV4" s="255"/>
      <c r="KW4" s="255"/>
      <c r="KX4" s="255"/>
      <c r="KY4" s="255"/>
      <c r="KZ4" s="255"/>
      <c r="LA4" s="255"/>
      <c r="LB4" s="255"/>
      <c r="LC4" s="255"/>
      <c r="LD4" s="255"/>
      <c r="LE4" s="255"/>
      <c r="LF4" s="255"/>
      <c r="LG4" s="255"/>
      <c r="LH4" s="255"/>
      <c r="LI4" s="255"/>
      <c r="LJ4" s="255"/>
      <c r="LK4" s="255"/>
      <c r="LL4" s="255"/>
      <c r="LM4" s="255"/>
      <c r="LN4" s="255"/>
      <c r="LO4" s="255"/>
      <c r="LP4" s="255"/>
      <c r="LQ4" s="255"/>
      <c r="LR4" s="255"/>
      <c r="LS4" s="255"/>
      <c r="LT4" s="255"/>
      <c r="LU4" s="255"/>
      <c r="LV4" s="255"/>
      <c r="LW4" s="255"/>
      <c r="LX4" s="255"/>
      <c r="LY4" s="255"/>
      <c r="LZ4" s="255"/>
      <c r="MA4" s="255"/>
      <c r="MB4" s="255"/>
      <c r="MC4" s="255"/>
      <c r="MD4" s="255"/>
      <c r="ME4" s="255"/>
      <c r="MF4" s="255"/>
      <c r="MG4" s="255"/>
      <c r="MH4" s="255"/>
      <c r="MI4" s="255"/>
      <c r="MJ4" s="255"/>
      <c r="MK4" s="255"/>
      <c r="ML4" s="255"/>
      <c r="MM4" s="255"/>
      <c r="MN4" s="255"/>
      <c r="MO4" s="255"/>
      <c r="MP4" s="255"/>
      <c r="MQ4" s="255"/>
      <c r="MR4" s="255"/>
      <c r="MS4" s="255"/>
      <c r="MT4" s="255"/>
      <c r="MU4" s="255"/>
      <c r="MV4" s="255"/>
      <c r="MW4" s="255"/>
      <c r="MX4" s="255"/>
      <c r="MY4" s="255"/>
      <c r="MZ4" s="255"/>
      <c r="NA4" s="255"/>
      <c r="NB4" s="255"/>
      <c r="NC4" s="255"/>
      <c r="ND4" s="255"/>
      <c r="NE4" s="255"/>
      <c r="NF4" s="255"/>
      <c r="NG4" s="255"/>
      <c r="NH4" s="255"/>
      <c r="NI4" s="255"/>
      <c r="NJ4" s="255"/>
      <c r="NK4" s="255"/>
      <c r="NL4" s="255"/>
      <c r="NM4" s="255"/>
      <c r="NN4" s="255"/>
      <c r="NO4" s="255"/>
      <c r="NP4" s="255"/>
      <c r="NQ4" s="255"/>
      <c r="NR4" s="255"/>
      <c r="NS4" s="255"/>
      <c r="NT4" s="255"/>
      <c r="NU4" s="255"/>
      <c r="NV4" s="255"/>
      <c r="NW4" s="255"/>
      <c r="NX4" s="255"/>
      <c r="NY4" s="255"/>
      <c r="NZ4" s="255"/>
      <c r="OA4" s="255"/>
      <c r="OB4" s="255"/>
      <c r="OC4" s="255"/>
      <c r="OD4" s="255"/>
      <c r="OE4" s="255"/>
      <c r="OF4" s="255"/>
      <c r="OG4" s="255"/>
      <c r="OH4" s="255"/>
      <c r="OI4" s="255"/>
      <c r="OJ4" s="255"/>
      <c r="OK4" s="255"/>
      <c r="OL4" s="255"/>
      <c r="OM4" s="255"/>
      <c r="ON4" s="255"/>
      <c r="OO4" s="255"/>
      <c r="OP4" s="255"/>
      <c r="OQ4" s="255"/>
      <c r="OR4" s="255"/>
      <c r="OS4" s="255"/>
      <c r="OT4" s="255"/>
      <c r="OU4" s="255"/>
      <c r="OV4" s="255"/>
      <c r="OW4" s="255"/>
      <c r="OX4" s="255"/>
      <c r="OY4" s="255"/>
      <c r="OZ4" s="255"/>
      <c r="PA4" s="255"/>
      <c r="PB4" s="255"/>
      <c r="PC4" s="255"/>
      <c r="PD4" s="255"/>
      <c r="PE4" s="255"/>
      <c r="PF4" s="255"/>
      <c r="PG4" s="255"/>
      <c r="PH4" s="255"/>
      <c r="PI4" s="255"/>
      <c r="PJ4" s="255"/>
      <c r="PK4" s="255"/>
      <c r="PL4" s="255"/>
      <c r="PM4" s="255"/>
      <c r="PN4" s="255"/>
      <c r="PO4" s="255"/>
      <c r="PP4" s="255"/>
      <c r="PQ4" s="255"/>
      <c r="PR4" s="255"/>
      <c r="PS4" s="255"/>
      <c r="PT4" s="255"/>
      <c r="PU4" s="255"/>
      <c r="PV4" s="255"/>
      <c r="PW4" s="255"/>
      <c r="PX4" s="255"/>
      <c r="PY4" s="255"/>
      <c r="PZ4" s="255"/>
      <c r="QA4" s="255"/>
      <c r="QB4" s="255"/>
      <c r="QC4" s="255"/>
      <c r="QD4" s="255"/>
      <c r="QE4" s="255"/>
      <c r="QF4" s="255"/>
      <c r="QG4" s="255"/>
      <c r="QH4" s="255"/>
      <c r="QI4" s="255"/>
      <c r="QJ4" s="255"/>
      <c r="QK4" s="255"/>
      <c r="QL4" s="255"/>
      <c r="QM4" s="255"/>
      <c r="QN4" s="255"/>
      <c r="QO4" s="255"/>
      <c r="QP4" s="255"/>
      <c r="QQ4" s="255"/>
      <c r="QR4" s="255"/>
      <c r="QS4" s="255"/>
      <c r="QT4" s="255"/>
      <c r="QU4" s="255"/>
      <c r="QV4" s="255"/>
      <c r="QW4" s="255"/>
      <c r="QX4" s="255"/>
      <c r="QY4" s="255"/>
      <c r="QZ4" s="255"/>
      <c r="RA4" s="255"/>
      <c r="RB4" s="255"/>
      <c r="RC4" s="255"/>
      <c r="RD4" s="255"/>
      <c r="RE4" s="255"/>
      <c r="RF4" s="255"/>
      <c r="RG4" s="255"/>
      <c r="RH4" s="255"/>
      <c r="RI4" s="255"/>
      <c r="RJ4" s="255"/>
      <c r="RK4" s="255"/>
      <c r="RL4" s="255"/>
      <c r="RM4" s="255"/>
      <c r="RN4" s="255"/>
      <c r="RO4" s="255"/>
      <c r="RP4" s="255"/>
      <c r="RQ4" s="255"/>
      <c r="RR4" s="255"/>
      <c r="RS4" s="255"/>
      <c r="RT4" s="255"/>
      <c r="RU4" s="255"/>
      <c r="RV4" s="255"/>
      <c r="RW4" s="255"/>
      <c r="RX4" s="255"/>
      <c r="RY4" s="255"/>
      <c r="RZ4" s="255"/>
      <c r="SA4" s="255"/>
      <c r="SB4" s="255"/>
      <c r="SC4" s="255"/>
      <c r="SD4" s="255"/>
      <c r="SE4" s="255"/>
      <c r="SF4" s="255"/>
      <c r="SG4" s="255"/>
      <c r="SH4" s="255"/>
      <c r="SI4" s="255"/>
      <c r="SJ4" s="255"/>
      <c r="SK4" s="255"/>
      <c r="SL4" s="255"/>
      <c r="SM4" s="255"/>
      <c r="SN4" s="255"/>
      <c r="SO4" s="255"/>
      <c r="SP4" s="255"/>
      <c r="SQ4" s="255"/>
      <c r="SR4" s="255"/>
      <c r="SS4" s="255"/>
      <c r="ST4" s="255"/>
      <c r="SU4" s="255"/>
      <c r="SV4" s="255"/>
      <c r="SW4" s="255"/>
      <c r="SX4" s="255"/>
      <c r="SY4" s="255"/>
      <c r="SZ4" s="255"/>
      <c r="TA4" s="255"/>
      <c r="TB4" s="255"/>
      <c r="TC4" s="255"/>
      <c r="TD4" s="255"/>
      <c r="TE4" s="255"/>
      <c r="TF4" s="255"/>
      <c r="TG4" s="255"/>
      <c r="TH4" s="255"/>
      <c r="TI4" s="255"/>
      <c r="TJ4" s="255"/>
      <c r="TK4" s="255"/>
      <c r="TL4" s="255"/>
      <c r="TM4" s="255"/>
      <c r="TN4" s="255"/>
      <c r="TO4" s="255"/>
      <c r="TP4" s="255"/>
      <c r="TQ4" s="255"/>
      <c r="TR4" s="255"/>
      <c r="TS4" s="255"/>
      <c r="TT4" s="255"/>
      <c r="TU4" s="255"/>
      <c r="TV4" s="255"/>
      <c r="TW4" s="255"/>
      <c r="TX4" s="255"/>
      <c r="TY4" s="255"/>
      <c r="TZ4" s="255"/>
      <c r="UA4" s="255"/>
      <c r="UB4" s="255"/>
      <c r="UC4" s="255"/>
      <c r="UD4" s="255"/>
      <c r="UE4" s="255"/>
      <c r="UF4" s="255"/>
      <c r="UG4" s="255"/>
      <c r="UH4" s="255"/>
      <c r="UI4" s="255"/>
      <c r="UJ4" s="255"/>
      <c r="UK4" s="255"/>
      <c r="UL4" s="255"/>
      <c r="UM4" s="255"/>
      <c r="UN4" s="255"/>
      <c r="UO4" s="255"/>
      <c r="UP4" s="255"/>
      <c r="UQ4" s="255"/>
      <c r="UR4" s="255"/>
      <c r="US4" s="255"/>
      <c r="UT4" s="255"/>
      <c r="UU4" s="255"/>
      <c r="UV4" s="255"/>
      <c r="UW4" s="255"/>
      <c r="UX4" s="255"/>
      <c r="UY4" s="255"/>
      <c r="UZ4" s="255"/>
      <c r="VA4" s="255"/>
      <c r="VB4" s="255"/>
      <c r="VC4" s="255"/>
      <c r="VD4" s="255"/>
      <c r="VE4" s="255"/>
      <c r="VF4" s="255"/>
      <c r="VG4" s="255"/>
      <c r="VH4" s="255"/>
      <c r="VI4" s="255"/>
      <c r="VJ4" s="255"/>
      <c r="VK4" s="255"/>
      <c r="VL4" s="255"/>
      <c r="VM4" s="255"/>
      <c r="VN4" s="255"/>
      <c r="VO4" s="255"/>
      <c r="VP4" s="255"/>
      <c r="VQ4" s="255"/>
      <c r="VR4" s="255"/>
      <c r="VS4" s="255"/>
      <c r="VT4" s="255"/>
      <c r="VU4" s="255"/>
      <c r="VV4" s="255"/>
      <c r="VW4" s="255"/>
      <c r="VX4" s="255"/>
      <c r="VY4" s="255"/>
      <c r="VZ4" s="255"/>
      <c r="WA4" s="255"/>
      <c r="WB4" s="255"/>
      <c r="WC4" s="255"/>
      <c r="WD4" s="255"/>
      <c r="WE4" s="255"/>
      <c r="WF4" s="255"/>
      <c r="WG4" s="255"/>
      <c r="WH4" s="255"/>
      <c r="WI4" s="255"/>
      <c r="WJ4" s="255"/>
      <c r="WK4" s="255"/>
      <c r="WL4" s="255"/>
      <c r="WM4" s="255"/>
      <c r="WN4" s="255"/>
      <c r="WO4" s="255"/>
      <c r="WP4" s="255"/>
      <c r="WQ4" s="255"/>
      <c r="WR4" s="255"/>
      <c r="WS4" s="255"/>
      <c r="WT4" s="255"/>
      <c r="WU4" s="255"/>
      <c r="WV4" s="255"/>
      <c r="WW4" s="255"/>
      <c r="WX4" s="255"/>
      <c r="WY4" s="255"/>
      <c r="WZ4" s="255"/>
      <c r="XA4" s="255"/>
      <c r="XB4" s="255"/>
      <c r="XC4" s="255"/>
      <c r="XD4" s="255"/>
      <c r="XE4" s="255"/>
      <c r="XF4" s="255"/>
      <c r="XG4" s="255"/>
      <c r="XH4" s="255"/>
      <c r="XI4" s="255"/>
      <c r="XJ4" s="255"/>
      <c r="XK4" s="255"/>
      <c r="XL4" s="255"/>
      <c r="XM4" s="255"/>
      <c r="XN4" s="255"/>
      <c r="XO4" s="255"/>
      <c r="XP4" s="255"/>
      <c r="XQ4" s="255"/>
      <c r="XR4" s="255"/>
      <c r="XS4" s="255"/>
      <c r="XT4" s="255"/>
      <c r="XU4" s="255"/>
      <c r="XV4" s="255"/>
      <c r="XW4" s="255"/>
      <c r="XX4" s="255"/>
      <c r="XY4" s="255"/>
      <c r="XZ4" s="255"/>
      <c r="YA4" s="255"/>
      <c r="YB4" s="255"/>
      <c r="YC4" s="255"/>
      <c r="YD4" s="255"/>
      <c r="YE4" s="255"/>
      <c r="YF4" s="255"/>
      <c r="YG4" s="255"/>
      <c r="YH4" s="255"/>
      <c r="YI4" s="255"/>
      <c r="YJ4" s="255"/>
      <c r="YK4" s="255"/>
      <c r="YL4" s="255"/>
      <c r="YM4" s="255"/>
      <c r="YN4" s="255"/>
      <c r="YO4" s="255"/>
      <c r="YP4" s="255"/>
      <c r="YQ4" s="255"/>
      <c r="YR4" s="255"/>
      <c r="YS4" s="255"/>
      <c r="YT4" s="255"/>
      <c r="YU4" s="255"/>
      <c r="YV4" s="255"/>
      <c r="YW4" s="255"/>
      <c r="YX4" s="255"/>
      <c r="YY4" s="255"/>
      <c r="YZ4" s="255"/>
      <c r="ZA4" s="255"/>
      <c r="ZB4" s="255"/>
      <c r="ZC4" s="255"/>
      <c r="ZD4" s="255"/>
      <c r="ZE4" s="255"/>
      <c r="ZF4" s="255"/>
      <c r="ZG4" s="255"/>
      <c r="ZH4" s="255"/>
      <c r="ZI4" s="255"/>
      <c r="ZJ4" s="255"/>
      <c r="ZK4" s="255"/>
      <c r="ZL4" s="255"/>
      <c r="ZM4" s="255"/>
      <c r="ZN4" s="255"/>
      <c r="ZO4" s="255"/>
      <c r="ZP4" s="255"/>
      <c r="ZQ4" s="255"/>
      <c r="ZR4" s="255"/>
      <c r="ZS4" s="255"/>
      <c r="ZT4" s="255"/>
      <c r="ZU4" s="255"/>
      <c r="ZV4" s="255"/>
      <c r="ZW4" s="255"/>
      <c r="ZX4" s="255"/>
      <c r="ZY4" s="255"/>
      <c r="ZZ4" s="255"/>
      <c r="AAA4" s="255"/>
      <c r="AAB4" s="255"/>
      <c r="AAC4" s="255"/>
      <c r="AAD4" s="255"/>
      <c r="AAE4" s="255"/>
      <c r="AAF4" s="255"/>
      <c r="AAG4" s="255"/>
      <c r="AAH4" s="255"/>
      <c r="AAI4" s="255"/>
      <c r="AAJ4" s="255"/>
      <c r="AAK4" s="255"/>
      <c r="AAL4" s="255"/>
      <c r="AAM4" s="255"/>
      <c r="AAN4" s="255"/>
      <c r="AAO4" s="255"/>
      <c r="AAP4" s="255"/>
    </row>
    <row r="5" spans="1:720" ht="56.25">
      <c r="A5" s="266">
        <v>1</v>
      </c>
      <c r="B5" s="267" t="s">
        <v>406</v>
      </c>
      <c r="C5" s="268">
        <v>43097</v>
      </c>
      <c r="D5" s="267" t="s">
        <v>407</v>
      </c>
      <c r="E5" s="267" t="s">
        <v>23</v>
      </c>
      <c r="F5" s="269"/>
      <c r="G5" s="267" t="s">
        <v>45</v>
      </c>
      <c r="H5" s="270">
        <v>10520000</v>
      </c>
      <c r="I5" s="305" t="s">
        <v>593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  <c r="IO5" s="255"/>
      <c r="IP5" s="255"/>
      <c r="IQ5" s="255"/>
      <c r="IR5" s="255"/>
      <c r="IS5" s="255"/>
      <c r="IT5" s="255"/>
      <c r="IU5" s="255"/>
      <c r="IV5" s="255"/>
      <c r="IW5" s="255"/>
      <c r="IX5" s="255"/>
      <c r="IY5" s="255"/>
      <c r="IZ5" s="255"/>
      <c r="JA5" s="255"/>
      <c r="JB5" s="255"/>
      <c r="JC5" s="255"/>
      <c r="JD5" s="255"/>
      <c r="JE5" s="255"/>
      <c r="JF5" s="255"/>
      <c r="JG5" s="255"/>
      <c r="JH5" s="255"/>
      <c r="JI5" s="255"/>
      <c r="JJ5" s="255"/>
      <c r="JK5" s="255"/>
      <c r="JL5" s="255"/>
      <c r="JM5" s="255"/>
      <c r="JN5" s="255"/>
      <c r="JO5" s="255"/>
      <c r="JP5" s="255"/>
      <c r="JQ5" s="255"/>
      <c r="JR5" s="255"/>
      <c r="JS5" s="255"/>
      <c r="JT5" s="255"/>
      <c r="JU5" s="255"/>
      <c r="JV5" s="255"/>
      <c r="JW5" s="255"/>
      <c r="JX5" s="255"/>
      <c r="JY5" s="255"/>
      <c r="JZ5" s="255"/>
      <c r="KA5" s="255"/>
      <c r="KB5" s="255"/>
      <c r="KC5" s="255"/>
      <c r="KD5" s="255"/>
      <c r="KE5" s="255"/>
      <c r="KF5" s="255"/>
      <c r="KG5" s="255"/>
      <c r="KH5" s="255"/>
      <c r="KI5" s="255"/>
      <c r="KJ5" s="255"/>
      <c r="KK5" s="255"/>
      <c r="KL5" s="255"/>
      <c r="KM5" s="255"/>
      <c r="KN5" s="255"/>
      <c r="KO5" s="255"/>
      <c r="KP5" s="255"/>
      <c r="KQ5" s="255"/>
      <c r="KR5" s="255"/>
      <c r="KS5" s="255"/>
      <c r="KT5" s="255"/>
      <c r="KU5" s="255"/>
      <c r="KV5" s="255"/>
      <c r="KW5" s="255"/>
      <c r="KX5" s="255"/>
      <c r="KY5" s="255"/>
      <c r="KZ5" s="255"/>
      <c r="LA5" s="255"/>
      <c r="LB5" s="255"/>
      <c r="LC5" s="255"/>
      <c r="LD5" s="255"/>
      <c r="LE5" s="255"/>
      <c r="LF5" s="255"/>
      <c r="LG5" s="255"/>
      <c r="LH5" s="255"/>
      <c r="LI5" s="255"/>
      <c r="LJ5" s="255"/>
      <c r="LK5" s="255"/>
      <c r="LL5" s="255"/>
      <c r="LM5" s="255"/>
      <c r="LN5" s="255"/>
      <c r="LO5" s="255"/>
      <c r="LP5" s="255"/>
      <c r="LQ5" s="255"/>
      <c r="LR5" s="255"/>
      <c r="LS5" s="255"/>
      <c r="LT5" s="255"/>
      <c r="LU5" s="255"/>
      <c r="LV5" s="255"/>
      <c r="LW5" s="255"/>
      <c r="LX5" s="255"/>
      <c r="LY5" s="255"/>
      <c r="LZ5" s="255"/>
      <c r="MA5" s="255"/>
      <c r="MB5" s="255"/>
      <c r="MC5" s="255"/>
      <c r="MD5" s="255"/>
      <c r="ME5" s="255"/>
      <c r="MF5" s="255"/>
      <c r="MG5" s="255"/>
      <c r="MH5" s="255"/>
      <c r="MI5" s="255"/>
      <c r="MJ5" s="255"/>
      <c r="MK5" s="255"/>
      <c r="ML5" s="255"/>
      <c r="MM5" s="255"/>
      <c r="MN5" s="255"/>
      <c r="MO5" s="255"/>
      <c r="MP5" s="255"/>
      <c r="MQ5" s="255"/>
      <c r="MR5" s="255"/>
      <c r="MS5" s="255"/>
      <c r="MT5" s="255"/>
      <c r="MU5" s="255"/>
      <c r="MV5" s="255"/>
      <c r="MW5" s="255"/>
      <c r="MX5" s="255"/>
      <c r="MY5" s="255"/>
      <c r="MZ5" s="255"/>
      <c r="NA5" s="255"/>
      <c r="NB5" s="255"/>
      <c r="NC5" s="255"/>
      <c r="ND5" s="255"/>
      <c r="NE5" s="255"/>
      <c r="NF5" s="255"/>
      <c r="NG5" s="255"/>
      <c r="NH5" s="255"/>
      <c r="NI5" s="255"/>
      <c r="NJ5" s="255"/>
      <c r="NK5" s="255"/>
      <c r="NL5" s="255"/>
      <c r="NM5" s="255"/>
      <c r="NN5" s="255"/>
      <c r="NO5" s="255"/>
      <c r="NP5" s="255"/>
      <c r="NQ5" s="255"/>
      <c r="NR5" s="255"/>
      <c r="NS5" s="255"/>
      <c r="NT5" s="255"/>
      <c r="NU5" s="255"/>
      <c r="NV5" s="255"/>
      <c r="NW5" s="255"/>
      <c r="NX5" s="255"/>
      <c r="NY5" s="255"/>
      <c r="NZ5" s="255"/>
      <c r="OA5" s="255"/>
      <c r="OB5" s="255"/>
      <c r="OC5" s="255"/>
      <c r="OD5" s="255"/>
      <c r="OE5" s="255"/>
      <c r="OF5" s="255"/>
      <c r="OG5" s="255"/>
      <c r="OH5" s="255"/>
      <c r="OI5" s="255"/>
      <c r="OJ5" s="255"/>
      <c r="OK5" s="255"/>
      <c r="OL5" s="255"/>
      <c r="OM5" s="255"/>
      <c r="ON5" s="255"/>
      <c r="OO5" s="255"/>
      <c r="OP5" s="255"/>
      <c r="OQ5" s="255"/>
      <c r="OR5" s="255"/>
      <c r="OS5" s="255"/>
      <c r="OT5" s="255"/>
      <c r="OU5" s="255"/>
      <c r="OV5" s="255"/>
      <c r="OW5" s="255"/>
      <c r="OX5" s="255"/>
      <c r="OY5" s="255"/>
      <c r="OZ5" s="255"/>
      <c r="PA5" s="255"/>
      <c r="PB5" s="255"/>
      <c r="PC5" s="255"/>
      <c r="PD5" s="255"/>
      <c r="PE5" s="255"/>
      <c r="PF5" s="255"/>
      <c r="PG5" s="255"/>
      <c r="PH5" s="255"/>
      <c r="PI5" s="255"/>
      <c r="PJ5" s="255"/>
      <c r="PK5" s="255"/>
      <c r="PL5" s="255"/>
      <c r="PM5" s="255"/>
      <c r="PN5" s="255"/>
      <c r="PO5" s="255"/>
      <c r="PP5" s="255"/>
      <c r="PQ5" s="255"/>
      <c r="PR5" s="255"/>
      <c r="PS5" s="255"/>
      <c r="PT5" s="255"/>
      <c r="PU5" s="255"/>
      <c r="PV5" s="255"/>
      <c r="PW5" s="255"/>
      <c r="PX5" s="255"/>
      <c r="PY5" s="255"/>
      <c r="PZ5" s="255"/>
      <c r="QA5" s="255"/>
      <c r="QB5" s="255"/>
      <c r="QC5" s="255"/>
      <c r="QD5" s="255"/>
      <c r="QE5" s="255"/>
      <c r="QF5" s="255"/>
      <c r="QG5" s="255"/>
      <c r="QH5" s="255"/>
      <c r="QI5" s="255"/>
      <c r="QJ5" s="255"/>
      <c r="QK5" s="255"/>
      <c r="QL5" s="255"/>
      <c r="QM5" s="255"/>
      <c r="QN5" s="255"/>
      <c r="QO5" s="255"/>
      <c r="QP5" s="255"/>
      <c r="QQ5" s="255"/>
      <c r="QR5" s="255"/>
      <c r="QS5" s="255"/>
      <c r="QT5" s="255"/>
      <c r="QU5" s="255"/>
      <c r="QV5" s="255"/>
      <c r="QW5" s="255"/>
      <c r="QX5" s="255"/>
      <c r="QY5" s="255"/>
      <c r="QZ5" s="255"/>
      <c r="RA5" s="255"/>
      <c r="RB5" s="255"/>
      <c r="RC5" s="255"/>
      <c r="RD5" s="255"/>
      <c r="RE5" s="255"/>
      <c r="RF5" s="255"/>
      <c r="RG5" s="255"/>
      <c r="RH5" s="255"/>
      <c r="RI5" s="255"/>
      <c r="RJ5" s="255"/>
      <c r="RK5" s="255"/>
      <c r="RL5" s="255"/>
      <c r="RM5" s="255"/>
      <c r="RN5" s="255"/>
      <c r="RO5" s="255"/>
      <c r="RP5" s="255"/>
      <c r="RQ5" s="255"/>
      <c r="RR5" s="255"/>
      <c r="RS5" s="255"/>
      <c r="RT5" s="255"/>
      <c r="RU5" s="255"/>
      <c r="RV5" s="255"/>
      <c r="RW5" s="255"/>
      <c r="RX5" s="255"/>
      <c r="RY5" s="255"/>
      <c r="RZ5" s="255"/>
      <c r="SA5" s="255"/>
      <c r="SB5" s="255"/>
      <c r="SC5" s="255"/>
      <c r="SD5" s="255"/>
      <c r="SE5" s="255"/>
      <c r="SF5" s="255"/>
      <c r="SG5" s="255"/>
      <c r="SH5" s="255"/>
      <c r="SI5" s="255"/>
      <c r="SJ5" s="255"/>
      <c r="SK5" s="255"/>
      <c r="SL5" s="255"/>
      <c r="SM5" s="255"/>
      <c r="SN5" s="255"/>
      <c r="SO5" s="255"/>
      <c r="SP5" s="255"/>
      <c r="SQ5" s="255"/>
      <c r="SR5" s="255"/>
      <c r="SS5" s="255"/>
      <c r="ST5" s="255"/>
      <c r="SU5" s="255"/>
      <c r="SV5" s="255"/>
      <c r="SW5" s="255"/>
      <c r="SX5" s="255"/>
      <c r="SY5" s="255"/>
      <c r="SZ5" s="255"/>
      <c r="TA5" s="255"/>
      <c r="TB5" s="255"/>
      <c r="TC5" s="255"/>
      <c r="TD5" s="255"/>
      <c r="TE5" s="255"/>
      <c r="TF5" s="255"/>
      <c r="TG5" s="255"/>
      <c r="TH5" s="255"/>
      <c r="TI5" s="255"/>
      <c r="TJ5" s="255"/>
      <c r="TK5" s="255"/>
      <c r="TL5" s="255"/>
      <c r="TM5" s="255"/>
      <c r="TN5" s="255"/>
      <c r="TO5" s="255"/>
      <c r="TP5" s="255"/>
      <c r="TQ5" s="255"/>
      <c r="TR5" s="255"/>
      <c r="TS5" s="255"/>
      <c r="TT5" s="255"/>
      <c r="TU5" s="255"/>
      <c r="TV5" s="255"/>
      <c r="TW5" s="255"/>
      <c r="TX5" s="255"/>
      <c r="TY5" s="255"/>
      <c r="TZ5" s="255"/>
      <c r="UA5" s="255"/>
      <c r="UB5" s="255"/>
      <c r="UC5" s="255"/>
      <c r="UD5" s="255"/>
      <c r="UE5" s="255"/>
      <c r="UF5" s="255"/>
      <c r="UG5" s="255"/>
      <c r="UH5" s="255"/>
      <c r="UI5" s="255"/>
      <c r="UJ5" s="255"/>
      <c r="UK5" s="255"/>
      <c r="UL5" s="255"/>
      <c r="UM5" s="255"/>
      <c r="UN5" s="255"/>
      <c r="UO5" s="255"/>
      <c r="UP5" s="255"/>
      <c r="UQ5" s="255"/>
      <c r="UR5" s="255"/>
      <c r="US5" s="255"/>
      <c r="UT5" s="255"/>
      <c r="UU5" s="255"/>
      <c r="UV5" s="255"/>
      <c r="UW5" s="255"/>
      <c r="UX5" s="255"/>
      <c r="UY5" s="255"/>
      <c r="UZ5" s="255"/>
      <c r="VA5" s="255"/>
      <c r="VB5" s="255"/>
      <c r="VC5" s="255"/>
      <c r="VD5" s="255"/>
      <c r="VE5" s="255"/>
      <c r="VF5" s="255"/>
      <c r="VG5" s="255"/>
      <c r="VH5" s="255"/>
      <c r="VI5" s="255"/>
      <c r="VJ5" s="255"/>
      <c r="VK5" s="255"/>
      <c r="VL5" s="255"/>
      <c r="VM5" s="255"/>
      <c r="VN5" s="255"/>
      <c r="VO5" s="255"/>
      <c r="VP5" s="255"/>
      <c r="VQ5" s="255"/>
      <c r="VR5" s="255"/>
      <c r="VS5" s="255"/>
      <c r="VT5" s="255"/>
      <c r="VU5" s="255"/>
      <c r="VV5" s="255"/>
      <c r="VW5" s="255"/>
      <c r="VX5" s="255"/>
      <c r="VY5" s="255"/>
      <c r="VZ5" s="255"/>
      <c r="WA5" s="255"/>
      <c r="WB5" s="255"/>
      <c r="WC5" s="255"/>
      <c r="WD5" s="255"/>
      <c r="WE5" s="255"/>
      <c r="WF5" s="255"/>
      <c r="WG5" s="255"/>
      <c r="WH5" s="255"/>
      <c r="WI5" s="255"/>
      <c r="WJ5" s="255"/>
      <c r="WK5" s="255"/>
      <c r="WL5" s="255"/>
      <c r="WM5" s="255"/>
      <c r="WN5" s="255"/>
      <c r="WO5" s="255"/>
      <c r="WP5" s="255"/>
      <c r="WQ5" s="255"/>
      <c r="WR5" s="255"/>
      <c r="WS5" s="255"/>
      <c r="WT5" s="255"/>
      <c r="WU5" s="255"/>
      <c r="WV5" s="255"/>
      <c r="WW5" s="255"/>
      <c r="WX5" s="255"/>
      <c r="WY5" s="255"/>
      <c r="WZ5" s="255"/>
      <c r="XA5" s="255"/>
      <c r="XB5" s="255"/>
      <c r="XC5" s="255"/>
      <c r="XD5" s="255"/>
      <c r="XE5" s="255"/>
      <c r="XF5" s="255"/>
      <c r="XG5" s="255"/>
      <c r="XH5" s="255"/>
      <c r="XI5" s="255"/>
      <c r="XJ5" s="255"/>
      <c r="XK5" s="255"/>
      <c r="XL5" s="255"/>
      <c r="XM5" s="255"/>
      <c r="XN5" s="255"/>
      <c r="XO5" s="255"/>
      <c r="XP5" s="255"/>
      <c r="XQ5" s="255"/>
      <c r="XR5" s="255"/>
      <c r="XS5" s="255"/>
      <c r="XT5" s="255"/>
      <c r="XU5" s="255"/>
      <c r="XV5" s="255"/>
      <c r="XW5" s="255"/>
      <c r="XX5" s="255"/>
      <c r="XY5" s="255"/>
      <c r="XZ5" s="255"/>
      <c r="YA5" s="255"/>
      <c r="YB5" s="255"/>
      <c r="YC5" s="255"/>
      <c r="YD5" s="255"/>
      <c r="YE5" s="255"/>
      <c r="YF5" s="255"/>
      <c r="YG5" s="255"/>
      <c r="YH5" s="255"/>
      <c r="YI5" s="255"/>
      <c r="YJ5" s="255"/>
      <c r="YK5" s="255"/>
      <c r="YL5" s="255"/>
      <c r="YM5" s="255"/>
      <c r="YN5" s="255"/>
      <c r="YO5" s="255"/>
      <c r="YP5" s="255"/>
      <c r="YQ5" s="255"/>
      <c r="YR5" s="255"/>
      <c r="YS5" s="255"/>
      <c r="YT5" s="255"/>
      <c r="YU5" s="255"/>
      <c r="YV5" s="255"/>
      <c r="YW5" s="255"/>
      <c r="YX5" s="255"/>
      <c r="YY5" s="255"/>
      <c r="YZ5" s="255"/>
      <c r="ZA5" s="255"/>
      <c r="ZB5" s="255"/>
      <c r="ZC5" s="255"/>
      <c r="ZD5" s="255"/>
      <c r="ZE5" s="255"/>
      <c r="ZF5" s="255"/>
      <c r="ZG5" s="255"/>
      <c r="ZH5" s="255"/>
      <c r="ZI5" s="255"/>
      <c r="ZJ5" s="255"/>
      <c r="ZK5" s="255"/>
      <c r="ZL5" s="255"/>
      <c r="ZM5" s="255"/>
      <c r="ZN5" s="255"/>
      <c r="ZO5" s="255"/>
      <c r="ZP5" s="255"/>
      <c r="ZQ5" s="255"/>
      <c r="ZR5" s="255"/>
      <c r="ZS5" s="255"/>
      <c r="ZT5" s="255"/>
      <c r="ZU5" s="255"/>
      <c r="ZV5" s="255"/>
      <c r="ZW5" s="255"/>
      <c r="ZX5" s="255"/>
      <c r="ZY5" s="255"/>
      <c r="ZZ5" s="255"/>
      <c r="AAA5" s="255"/>
      <c r="AAB5" s="255"/>
      <c r="AAC5" s="255"/>
      <c r="AAD5" s="255"/>
      <c r="AAE5" s="255"/>
      <c r="AAF5" s="255"/>
      <c r="AAG5" s="255"/>
      <c r="AAH5" s="255"/>
      <c r="AAI5" s="255"/>
      <c r="AAJ5" s="255"/>
      <c r="AAK5" s="255"/>
      <c r="AAL5" s="255"/>
      <c r="AAM5" s="255"/>
      <c r="AAN5" s="255"/>
      <c r="AAO5" s="255"/>
      <c r="AAP5" s="255"/>
    </row>
    <row r="6" spans="1:720" ht="93.75">
      <c r="A6" s="266">
        <v>2</v>
      </c>
      <c r="B6" s="267" t="s">
        <v>12</v>
      </c>
      <c r="C6" s="268">
        <v>43042</v>
      </c>
      <c r="D6" s="267" t="s">
        <v>14</v>
      </c>
      <c r="E6" s="267" t="s">
        <v>37</v>
      </c>
      <c r="F6" s="269"/>
      <c r="G6" s="267" t="s">
        <v>49</v>
      </c>
      <c r="H6" s="271">
        <v>1500000</v>
      </c>
      <c r="I6" s="305" t="s">
        <v>594</v>
      </c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  <c r="IO6" s="255"/>
      <c r="IP6" s="255"/>
      <c r="IQ6" s="255"/>
      <c r="IR6" s="255"/>
      <c r="IS6" s="255"/>
      <c r="IT6" s="255"/>
      <c r="IU6" s="255"/>
      <c r="IV6" s="255"/>
      <c r="IW6" s="255"/>
      <c r="IX6" s="255"/>
      <c r="IY6" s="255"/>
      <c r="IZ6" s="255"/>
      <c r="JA6" s="255"/>
      <c r="JB6" s="255"/>
      <c r="JC6" s="255"/>
      <c r="JD6" s="255"/>
      <c r="JE6" s="255"/>
      <c r="JF6" s="255"/>
      <c r="JG6" s="255"/>
      <c r="JH6" s="255"/>
      <c r="JI6" s="255"/>
      <c r="JJ6" s="255"/>
      <c r="JK6" s="255"/>
      <c r="JL6" s="255"/>
      <c r="JM6" s="255"/>
      <c r="JN6" s="255"/>
      <c r="JO6" s="255"/>
      <c r="JP6" s="255"/>
      <c r="JQ6" s="255"/>
      <c r="JR6" s="255"/>
      <c r="JS6" s="255"/>
      <c r="JT6" s="255"/>
      <c r="JU6" s="255"/>
      <c r="JV6" s="255"/>
      <c r="JW6" s="255"/>
      <c r="JX6" s="255"/>
      <c r="JY6" s="255"/>
      <c r="JZ6" s="255"/>
      <c r="KA6" s="255"/>
      <c r="KB6" s="255"/>
      <c r="KC6" s="255"/>
      <c r="KD6" s="255"/>
      <c r="KE6" s="255"/>
      <c r="KF6" s="255"/>
      <c r="KG6" s="255"/>
      <c r="KH6" s="255"/>
      <c r="KI6" s="255"/>
      <c r="KJ6" s="255"/>
      <c r="KK6" s="255"/>
      <c r="KL6" s="255"/>
      <c r="KM6" s="255"/>
      <c r="KN6" s="255"/>
      <c r="KO6" s="255"/>
      <c r="KP6" s="255"/>
      <c r="KQ6" s="255"/>
      <c r="KR6" s="255"/>
      <c r="KS6" s="255"/>
      <c r="KT6" s="255"/>
      <c r="KU6" s="255"/>
      <c r="KV6" s="255"/>
      <c r="KW6" s="255"/>
      <c r="KX6" s="255"/>
      <c r="KY6" s="255"/>
      <c r="KZ6" s="255"/>
      <c r="LA6" s="255"/>
      <c r="LB6" s="255"/>
      <c r="LC6" s="255"/>
      <c r="LD6" s="255"/>
      <c r="LE6" s="255"/>
      <c r="LF6" s="255"/>
      <c r="LG6" s="255"/>
      <c r="LH6" s="255"/>
      <c r="LI6" s="255"/>
      <c r="LJ6" s="255"/>
      <c r="LK6" s="255"/>
      <c r="LL6" s="255"/>
      <c r="LM6" s="255"/>
      <c r="LN6" s="255"/>
      <c r="LO6" s="255"/>
      <c r="LP6" s="255"/>
      <c r="LQ6" s="255"/>
      <c r="LR6" s="255"/>
      <c r="LS6" s="255"/>
      <c r="LT6" s="255"/>
      <c r="LU6" s="255"/>
      <c r="LV6" s="255"/>
      <c r="LW6" s="255"/>
      <c r="LX6" s="255"/>
      <c r="LY6" s="255"/>
      <c r="LZ6" s="255"/>
      <c r="MA6" s="255"/>
      <c r="MB6" s="255"/>
      <c r="MC6" s="255"/>
      <c r="MD6" s="255"/>
      <c r="ME6" s="255"/>
      <c r="MF6" s="255"/>
      <c r="MG6" s="255"/>
      <c r="MH6" s="255"/>
      <c r="MI6" s="255"/>
      <c r="MJ6" s="255"/>
      <c r="MK6" s="255"/>
      <c r="ML6" s="255"/>
      <c r="MM6" s="255"/>
      <c r="MN6" s="255"/>
      <c r="MO6" s="255"/>
      <c r="MP6" s="255"/>
      <c r="MQ6" s="255"/>
      <c r="MR6" s="255"/>
      <c r="MS6" s="255"/>
      <c r="MT6" s="255"/>
      <c r="MU6" s="255"/>
      <c r="MV6" s="255"/>
      <c r="MW6" s="255"/>
      <c r="MX6" s="255"/>
      <c r="MY6" s="255"/>
      <c r="MZ6" s="255"/>
      <c r="NA6" s="255"/>
      <c r="NB6" s="255"/>
      <c r="NC6" s="255"/>
      <c r="ND6" s="255"/>
      <c r="NE6" s="255"/>
      <c r="NF6" s="255"/>
      <c r="NG6" s="255"/>
      <c r="NH6" s="255"/>
      <c r="NI6" s="255"/>
      <c r="NJ6" s="255"/>
      <c r="NK6" s="255"/>
      <c r="NL6" s="255"/>
      <c r="NM6" s="255"/>
      <c r="NN6" s="255"/>
      <c r="NO6" s="255"/>
      <c r="NP6" s="255"/>
      <c r="NQ6" s="255"/>
      <c r="NR6" s="255"/>
      <c r="NS6" s="255"/>
      <c r="NT6" s="255"/>
      <c r="NU6" s="255"/>
      <c r="NV6" s="255"/>
      <c r="NW6" s="255"/>
      <c r="NX6" s="255"/>
      <c r="NY6" s="255"/>
      <c r="NZ6" s="255"/>
      <c r="OA6" s="255"/>
      <c r="OB6" s="255"/>
      <c r="OC6" s="255"/>
      <c r="OD6" s="255"/>
      <c r="OE6" s="255"/>
      <c r="OF6" s="255"/>
      <c r="OG6" s="255"/>
      <c r="OH6" s="255"/>
      <c r="OI6" s="255"/>
      <c r="OJ6" s="255"/>
      <c r="OK6" s="255"/>
      <c r="OL6" s="255"/>
      <c r="OM6" s="255"/>
      <c r="ON6" s="255"/>
      <c r="OO6" s="255"/>
      <c r="OP6" s="255"/>
      <c r="OQ6" s="255"/>
      <c r="OR6" s="255"/>
      <c r="OS6" s="255"/>
      <c r="OT6" s="255"/>
      <c r="OU6" s="255"/>
      <c r="OV6" s="255"/>
      <c r="OW6" s="255"/>
      <c r="OX6" s="255"/>
      <c r="OY6" s="255"/>
      <c r="OZ6" s="255"/>
      <c r="PA6" s="255"/>
      <c r="PB6" s="255"/>
      <c r="PC6" s="255"/>
      <c r="PD6" s="255"/>
      <c r="PE6" s="255"/>
      <c r="PF6" s="255"/>
      <c r="PG6" s="255"/>
      <c r="PH6" s="255"/>
      <c r="PI6" s="255"/>
      <c r="PJ6" s="255"/>
      <c r="PK6" s="255"/>
      <c r="PL6" s="255"/>
      <c r="PM6" s="255"/>
      <c r="PN6" s="255"/>
      <c r="PO6" s="255"/>
      <c r="PP6" s="255"/>
      <c r="PQ6" s="255"/>
      <c r="PR6" s="255"/>
      <c r="PS6" s="255"/>
      <c r="PT6" s="255"/>
      <c r="PU6" s="255"/>
      <c r="PV6" s="255"/>
      <c r="PW6" s="255"/>
      <c r="PX6" s="255"/>
      <c r="PY6" s="255"/>
      <c r="PZ6" s="255"/>
      <c r="QA6" s="255"/>
      <c r="QB6" s="255"/>
      <c r="QC6" s="255"/>
      <c r="QD6" s="255"/>
      <c r="QE6" s="255"/>
      <c r="QF6" s="255"/>
      <c r="QG6" s="255"/>
      <c r="QH6" s="255"/>
      <c r="QI6" s="255"/>
      <c r="QJ6" s="255"/>
      <c r="QK6" s="255"/>
      <c r="QL6" s="255"/>
      <c r="QM6" s="255"/>
      <c r="QN6" s="255"/>
      <c r="QO6" s="255"/>
      <c r="QP6" s="255"/>
      <c r="QQ6" s="255"/>
      <c r="QR6" s="255"/>
      <c r="QS6" s="255"/>
      <c r="QT6" s="255"/>
      <c r="QU6" s="255"/>
      <c r="QV6" s="255"/>
      <c r="QW6" s="255"/>
      <c r="QX6" s="255"/>
      <c r="QY6" s="255"/>
      <c r="QZ6" s="255"/>
      <c r="RA6" s="255"/>
      <c r="RB6" s="255"/>
      <c r="RC6" s="255"/>
      <c r="RD6" s="255"/>
      <c r="RE6" s="255"/>
      <c r="RF6" s="255"/>
      <c r="RG6" s="255"/>
      <c r="RH6" s="255"/>
      <c r="RI6" s="255"/>
      <c r="RJ6" s="255"/>
      <c r="RK6" s="255"/>
      <c r="RL6" s="255"/>
      <c r="RM6" s="255"/>
      <c r="RN6" s="255"/>
      <c r="RO6" s="255"/>
      <c r="RP6" s="255"/>
      <c r="RQ6" s="255"/>
      <c r="RR6" s="255"/>
      <c r="RS6" s="255"/>
      <c r="RT6" s="255"/>
      <c r="RU6" s="255"/>
      <c r="RV6" s="255"/>
      <c r="RW6" s="255"/>
      <c r="RX6" s="255"/>
      <c r="RY6" s="255"/>
      <c r="RZ6" s="255"/>
      <c r="SA6" s="255"/>
      <c r="SB6" s="255"/>
      <c r="SC6" s="255"/>
      <c r="SD6" s="255"/>
      <c r="SE6" s="255"/>
      <c r="SF6" s="255"/>
      <c r="SG6" s="255"/>
      <c r="SH6" s="255"/>
      <c r="SI6" s="255"/>
      <c r="SJ6" s="255"/>
      <c r="SK6" s="255"/>
      <c r="SL6" s="255"/>
      <c r="SM6" s="255"/>
      <c r="SN6" s="255"/>
      <c r="SO6" s="255"/>
      <c r="SP6" s="255"/>
      <c r="SQ6" s="255"/>
      <c r="SR6" s="255"/>
      <c r="SS6" s="255"/>
      <c r="ST6" s="255"/>
      <c r="SU6" s="255"/>
      <c r="SV6" s="255"/>
      <c r="SW6" s="255"/>
      <c r="SX6" s="255"/>
      <c r="SY6" s="255"/>
      <c r="SZ6" s="255"/>
      <c r="TA6" s="255"/>
      <c r="TB6" s="255"/>
      <c r="TC6" s="255"/>
      <c r="TD6" s="255"/>
      <c r="TE6" s="255"/>
      <c r="TF6" s="255"/>
      <c r="TG6" s="255"/>
      <c r="TH6" s="255"/>
      <c r="TI6" s="255"/>
      <c r="TJ6" s="255"/>
      <c r="TK6" s="255"/>
      <c r="TL6" s="255"/>
      <c r="TM6" s="255"/>
      <c r="TN6" s="255"/>
      <c r="TO6" s="255"/>
      <c r="TP6" s="255"/>
      <c r="TQ6" s="255"/>
      <c r="TR6" s="255"/>
      <c r="TS6" s="255"/>
      <c r="TT6" s="255"/>
      <c r="TU6" s="255"/>
      <c r="TV6" s="255"/>
      <c r="TW6" s="255"/>
      <c r="TX6" s="255"/>
      <c r="TY6" s="255"/>
      <c r="TZ6" s="255"/>
      <c r="UA6" s="255"/>
      <c r="UB6" s="255"/>
      <c r="UC6" s="255"/>
      <c r="UD6" s="255"/>
      <c r="UE6" s="255"/>
      <c r="UF6" s="255"/>
      <c r="UG6" s="255"/>
      <c r="UH6" s="255"/>
      <c r="UI6" s="255"/>
      <c r="UJ6" s="255"/>
      <c r="UK6" s="255"/>
      <c r="UL6" s="255"/>
      <c r="UM6" s="255"/>
      <c r="UN6" s="255"/>
      <c r="UO6" s="255"/>
      <c r="UP6" s="255"/>
      <c r="UQ6" s="255"/>
      <c r="UR6" s="255"/>
      <c r="US6" s="255"/>
      <c r="UT6" s="255"/>
      <c r="UU6" s="255"/>
      <c r="UV6" s="255"/>
      <c r="UW6" s="255"/>
      <c r="UX6" s="255"/>
      <c r="UY6" s="255"/>
      <c r="UZ6" s="255"/>
      <c r="VA6" s="255"/>
      <c r="VB6" s="255"/>
      <c r="VC6" s="255"/>
      <c r="VD6" s="255"/>
      <c r="VE6" s="255"/>
      <c r="VF6" s="255"/>
      <c r="VG6" s="255"/>
      <c r="VH6" s="255"/>
      <c r="VI6" s="255"/>
      <c r="VJ6" s="255"/>
      <c r="VK6" s="255"/>
      <c r="VL6" s="255"/>
      <c r="VM6" s="255"/>
      <c r="VN6" s="255"/>
      <c r="VO6" s="255"/>
      <c r="VP6" s="255"/>
      <c r="VQ6" s="255"/>
      <c r="VR6" s="255"/>
      <c r="VS6" s="255"/>
      <c r="VT6" s="255"/>
      <c r="VU6" s="255"/>
      <c r="VV6" s="255"/>
      <c r="VW6" s="255"/>
      <c r="VX6" s="255"/>
      <c r="VY6" s="255"/>
      <c r="VZ6" s="255"/>
      <c r="WA6" s="255"/>
      <c r="WB6" s="255"/>
      <c r="WC6" s="255"/>
      <c r="WD6" s="255"/>
      <c r="WE6" s="255"/>
      <c r="WF6" s="255"/>
      <c r="WG6" s="255"/>
      <c r="WH6" s="255"/>
      <c r="WI6" s="255"/>
      <c r="WJ6" s="255"/>
      <c r="WK6" s="255"/>
      <c r="WL6" s="255"/>
      <c r="WM6" s="255"/>
      <c r="WN6" s="255"/>
      <c r="WO6" s="255"/>
      <c r="WP6" s="255"/>
      <c r="WQ6" s="255"/>
      <c r="WR6" s="255"/>
      <c r="WS6" s="255"/>
      <c r="WT6" s="255"/>
      <c r="WU6" s="255"/>
      <c r="WV6" s="255"/>
      <c r="WW6" s="255"/>
      <c r="WX6" s="255"/>
      <c r="WY6" s="255"/>
      <c r="WZ6" s="255"/>
      <c r="XA6" s="255"/>
      <c r="XB6" s="255"/>
      <c r="XC6" s="255"/>
      <c r="XD6" s="255"/>
      <c r="XE6" s="255"/>
      <c r="XF6" s="255"/>
      <c r="XG6" s="255"/>
      <c r="XH6" s="255"/>
      <c r="XI6" s="255"/>
      <c r="XJ6" s="255"/>
      <c r="XK6" s="255"/>
      <c r="XL6" s="255"/>
      <c r="XM6" s="255"/>
      <c r="XN6" s="255"/>
      <c r="XO6" s="255"/>
      <c r="XP6" s="255"/>
      <c r="XQ6" s="255"/>
      <c r="XR6" s="255"/>
      <c r="XS6" s="255"/>
      <c r="XT6" s="255"/>
      <c r="XU6" s="255"/>
      <c r="XV6" s="255"/>
      <c r="XW6" s="255"/>
      <c r="XX6" s="255"/>
      <c r="XY6" s="255"/>
      <c r="XZ6" s="255"/>
      <c r="YA6" s="255"/>
      <c r="YB6" s="255"/>
      <c r="YC6" s="255"/>
      <c r="YD6" s="255"/>
      <c r="YE6" s="255"/>
      <c r="YF6" s="255"/>
      <c r="YG6" s="255"/>
      <c r="YH6" s="255"/>
      <c r="YI6" s="255"/>
      <c r="YJ6" s="255"/>
      <c r="YK6" s="255"/>
      <c r="YL6" s="255"/>
      <c r="YM6" s="255"/>
      <c r="YN6" s="255"/>
      <c r="YO6" s="255"/>
      <c r="YP6" s="255"/>
      <c r="YQ6" s="255"/>
      <c r="YR6" s="255"/>
      <c r="YS6" s="255"/>
      <c r="YT6" s="255"/>
      <c r="YU6" s="255"/>
      <c r="YV6" s="255"/>
      <c r="YW6" s="255"/>
      <c r="YX6" s="255"/>
      <c r="YY6" s="255"/>
      <c r="YZ6" s="255"/>
      <c r="ZA6" s="255"/>
      <c r="ZB6" s="255"/>
      <c r="ZC6" s="255"/>
      <c r="ZD6" s="255"/>
      <c r="ZE6" s="255"/>
      <c r="ZF6" s="255"/>
      <c r="ZG6" s="255"/>
      <c r="ZH6" s="255"/>
      <c r="ZI6" s="255"/>
      <c r="ZJ6" s="255"/>
      <c r="ZK6" s="255"/>
      <c r="ZL6" s="255"/>
      <c r="ZM6" s="255"/>
      <c r="ZN6" s="255"/>
      <c r="ZO6" s="255"/>
      <c r="ZP6" s="255"/>
      <c r="ZQ6" s="255"/>
      <c r="ZR6" s="255"/>
      <c r="ZS6" s="255"/>
      <c r="ZT6" s="255"/>
      <c r="ZU6" s="255"/>
      <c r="ZV6" s="255"/>
      <c r="ZW6" s="255"/>
      <c r="ZX6" s="255"/>
      <c r="ZY6" s="255"/>
      <c r="ZZ6" s="255"/>
      <c r="AAA6" s="255"/>
      <c r="AAB6" s="255"/>
      <c r="AAC6" s="255"/>
      <c r="AAD6" s="255"/>
      <c r="AAE6" s="255"/>
      <c r="AAF6" s="255"/>
      <c r="AAG6" s="255"/>
      <c r="AAH6" s="255"/>
      <c r="AAI6" s="255"/>
      <c r="AAJ6" s="255"/>
      <c r="AAK6" s="255"/>
      <c r="AAL6" s="255"/>
      <c r="AAM6" s="255"/>
      <c r="AAN6" s="255"/>
      <c r="AAO6" s="255"/>
      <c r="AAP6" s="255"/>
    </row>
    <row r="7" spans="1:720" ht="15.75">
      <c r="A7" s="440" t="s">
        <v>3</v>
      </c>
      <c r="B7" s="441"/>
      <c r="C7" s="441"/>
      <c r="D7" s="441"/>
      <c r="E7" s="441"/>
      <c r="F7" s="441"/>
      <c r="G7" s="441"/>
      <c r="H7" s="272">
        <f>SUM(H5:H6)</f>
        <v>12020000</v>
      </c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  <c r="IO7" s="255"/>
      <c r="IP7" s="255"/>
      <c r="IQ7" s="255"/>
      <c r="IR7" s="255"/>
      <c r="IS7" s="255"/>
      <c r="IT7" s="255"/>
      <c r="IU7" s="255"/>
      <c r="IV7" s="255"/>
      <c r="IW7" s="255"/>
      <c r="IX7" s="255"/>
      <c r="IY7" s="255"/>
      <c r="IZ7" s="255"/>
      <c r="JA7" s="255"/>
      <c r="JB7" s="255"/>
      <c r="JC7" s="255"/>
      <c r="JD7" s="255"/>
      <c r="JE7" s="255"/>
      <c r="JF7" s="255"/>
      <c r="JG7" s="255"/>
      <c r="JH7" s="255"/>
      <c r="JI7" s="255"/>
      <c r="JJ7" s="255"/>
      <c r="JK7" s="255"/>
      <c r="JL7" s="255"/>
      <c r="JM7" s="255"/>
      <c r="JN7" s="255"/>
      <c r="JO7" s="255"/>
      <c r="JP7" s="255"/>
      <c r="JQ7" s="255"/>
      <c r="JR7" s="255"/>
      <c r="JS7" s="255"/>
      <c r="JT7" s="255"/>
      <c r="JU7" s="255"/>
      <c r="JV7" s="255"/>
      <c r="JW7" s="255"/>
      <c r="JX7" s="255"/>
      <c r="JY7" s="255"/>
      <c r="JZ7" s="255"/>
      <c r="KA7" s="255"/>
      <c r="KB7" s="255"/>
      <c r="KC7" s="255"/>
      <c r="KD7" s="255"/>
      <c r="KE7" s="255"/>
      <c r="KF7" s="255"/>
      <c r="KG7" s="255"/>
      <c r="KH7" s="255"/>
      <c r="KI7" s="255"/>
      <c r="KJ7" s="255"/>
      <c r="KK7" s="255"/>
      <c r="KL7" s="255"/>
      <c r="KM7" s="255"/>
      <c r="KN7" s="255"/>
      <c r="KO7" s="255"/>
      <c r="KP7" s="255"/>
      <c r="KQ7" s="255"/>
      <c r="KR7" s="255"/>
      <c r="KS7" s="255"/>
      <c r="KT7" s="255"/>
      <c r="KU7" s="255"/>
      <c r="KV7" s="255"/>
      <c r="KW7" s="255"/>
      <c r="KX7" s="255"/>
      <c r="KY7" s="255"/>
      <c r="KZ7" s="255"/>
      <c r="LA7" s="255"/>
      <c r="LB7" s="255"/>
      <c r="LC7" s="255"/>
      <c r="LD7" s="255"/>
      <c r="LE7" s="255"/>
      <c r="LF7" s="255"/>
      <c r="LG7" s="255"/>
      <c r="LH7" s="255"/>
      <c r="LI7" s="255"/>
      <c r="LJ7" s="255"/>
      <c r="LK7" s="255"/>
      <c r="LL7" s="255"/>
      <c r="LM7" s="255"/>
      <c r="LN7" s="255"/>
      <c r="LO7" s="255"/>
      <c r="LP7" s="255"/>
      <c r="LQ7" s="255"/>
      <c r="LR7" s="255"/>
      <c r="LS7" s="255"/>
      <c r="LT7" s="255"/>
      <c r="LU7" s="255"/>
      <c r="LV7" s="255"/>
      <c r="LW7" s="255"/>
      <c r="LX7" s="255"/>
      <c r="LY7" s="255"/>
      <c r="LZ7" s="255"/>
      <c r="MA7" s="255"/>
      <c r="MB7" s="255"/>
      <c r="MC7" s="255"/>
      <c r="MD7" s="255"/>
      <c r="ME7" s="255"/>
      <c r="MF7" s="255"/>
      <c r="MG7" s="255"/>
      <c r="MH7" s="255"/>
      <c r="MI7" s="255"/>
      <c r="MJ7" s="255"/>
      <c r="MK7" s="255"/>
      <c r="ML7" s="255"/>
      <c r="MM7" s="255"/>
      <c r="MN7" s="255"/>
      <c r="MO7" s="255"/>
      <c r="MP7" s="255"/>
      <c r="MQ7" s="255"/>
      <c r="MR7" s="255"/>
      <c r="MS7" s="255"/>
      <c r="MT7" s="255"/>
      <c r="MU7" s="255"/>
      <c r="MV7" s="255"/>
      <c r="MW7" s="255"/>
      <c r="MX7" s="255"/>
      <c r="MY7" s="255"/>
      <c r="MZ7" s="255"/>
      <c r="NA7" s="255"/>
      <c r="NB7" s="255"/>
      <c r="NC7" s="255"/>
      <c r="ND7" s="255"/>
      <c r="NE7" s="255"/>
      <c r="NF7" s="255"/>
      <c r="NG7" s="255"/>
      <c r="NH7" s="255"/>
      <c r="NI7" s="255"/>
      <c r="NJ7" s="255"/>
      <c r="NK7" s="255"/>
      <c r="NL7" s="255"/>
      <c r="NM7" s="255"/>
      <c r="NN7" s="255"/>
      <c r="NO7" s="255"/>
      <c r="NP7" s="255"/>
      <c r="NQ7" s="255"/>
      <c r="NR7" s="255"/>
      <c r="NS7" s="255"/>
      <c r="NT7" s="255"/>
      <c r="NU7" s="255"/>
      <c r="NV7" s="255"/>
      <c r="NW7" s="255"/>
      <c r="NX7" s="255"/>
      <c r="NY7" s="255"/>
      <c r="NZ7" s="255"/>
      <c r="OA7" s="255"/>
      <c r="OB7" s="255"/>
      <c r="OC7" s="255"/>
      <c r="OD7" s="255"/>
      <c r="OE7" s="255"/>
      <c r="OF7" s="255"/>
      <c r="OG7" s="255"/>
      <c r="OH7" s="255"/>
      <c r="OI7" s="255"/>
      <c r="OJ7" s="255"/>
      <c r="OK7" s="255"/>
      <c r="OL7" s="255"/>
      <c r="OM7" s="255"/>
      <c r="ON7" s="255"/>
      <c r="OO7" s="255"/>
      <c r="OP7" s="255"/>
      <c r="OQ7" s="255"/>
      <c r="OR7" s="255"/>
      <c r="OS7" s="255"/>
      <c r="OT7" s="255"/>
      <c r="OU7" s="255"/>
      <c r="OV7" s="255"/>
      <c r="OW7" s="255"/>
      <c r="OX7" s="255"/>
      <c r="OY7" s="255"/>
      <c r="OZ7" s="255"/>
      <c r="PA7" s="255"/>
      <c r="PB7" s="255"/>
      <c r="PC7" s="255"/>
      <c r="PD7" s="255"/>
      <c r="PE7" s="255"/>
      <c r="PF7" s="255"/>
      <c r="PG7" s="255"/>
      <c r="PH7" s="255"/>
      <c r="PI7" s="255"/>
      <c r="PJ7" s="255"/>
      <c r="PK7" s="255"/>
      <c r="PL7" s="255"/>
      <c r="PM7" s="255"/>
      <c r="PN7" s="255"/>
      <c r="PO7" s="255"/>
      <c r="PP7" s="255"/>
      <c r="PQ7" s="255"/>
      <c r="PR7" s="255"/>
      <c r="PS7" s="255"/>
      <c r="PT7" s="255"/>
      <c r="PU7" s="255"/>
      <c r="PV7" s="255"/>
      <c r="PW7" s="255"/>
      <c r="PX7" s="255"/>
      <c r="PY7" s="255"/>
      <c r="PZ7" s="255"/>
      <c r="QA7" s="255"/>
      <c r="QB7" s="255"/>
      <c r="QC7" s="255"/>
      <c r="QD7" s="255"/>
      <c r="QE7" s="255"/>
      <c r="QF7" s="255"/>
      <c r="QG7" s="255"/>
      <c r="QH7" s="255"/>
      <c r="QI7" s="255"/>
      <c r="QJ7" s="255"/>
      <c r="QK7" s="255"/>
      <c r="QL7" s="255"/>
      <c r="QM7" s="255"/>
      <c r="QN7" s="255"/>
      <c r="QO7" s="255"/>
      <c r="QP7" s="255"/>
      <c r="QQ7" s="255"/>
      <c r="QR7" s="255"/>
      <c r="QS7" s="255"/>
      <c r="QT7" s="255"/>
      <c r="QU7" s="255"/>
      <c r="QV7" s="255"/>
      <c r="QW7" s="255"/>
      <c r="QX7" s="255"/>
      <c r="QY7" s="255"/>
      <c r="QZ7" s="255"/>
      <c r="RA7" s="255"/>
      <c r="RB7" s="255"/>
      <c r="RC7" s="255"/>
      <c r="RD7" s="255"/>
      <c r="RE7" s="255"/>
      <c r="RF7" s="255"/>
      <c r="RG7" s="255"/>
      <c r="RH7" s="255"/>
      <c r="RI7" s="255"/>
      <c r="RJ7" s="255"/>
      <c r="RK7" s="255"/>
      <c r="RL7" s="255"/>
      <c r="RM7" s="255"/>
      <c r="RN7" s="255"/>
      <c r="RO7" s="255"/>
      <c r="RP7" s="255"/>
      <c r="RQ7" s="255"/>
      <c r="RR7" s="255"/>
      <c r="RS7" s="255"/>
      <c r="RT7" s="255"/>
      <c r="RU7" s="255"/>
      <c r="RV7" s="255"/>
      <c r="RW7" s="255"/>
      <c r="RX7" s="255"/>
      <c r="RY7" s="255"/>
      <c r="RZ7" s="255"/>
      <c r="SA7" s="255"/>
      <c r="SB7" s="255"/>
      <c r="SC7" s="255"/>
      <c r="SD7" s="255"/>
      <c r="SE7" s="255"/>
      <c r="SF7" s="255"/>
      <c r="SG7" s="255"/>
      <c r="SH7" s="255"/>
      <c r="SI7" s="255"/>
      <c r="SJ7" s="255"/>
      <c r="SK7" s="255"/>
      <c r="SL7" s="255"/>
      <c r="SM7" s="255"/>
      <c r="SN7" s="255"/>
      <c r="SO7" s="255"/>
      <c r="SP7" s="255"/>
      <c r="SQ7" s="255"/>
      <c r="SR7" s="255"/>
      <c r="SS7" s="255"/>
      <c r="ST7" s="255"/>
      <c r="SU7" s="255"/>
      <c r="SV7" s="255"/>
      <c r="SW7" s="255"/>
      <c r="SX7" s="255"/>
      <c r="SY7" s="255"/>
      <c r="SZ7" s="255"/>
      <c r="TA7" s="255"/>
      <c r="TB7" s="255"/>
      <c r="TC7" s="255"/>
      <c r="TD7" s="255"/>
      <c r="TE7" s="255"/>
      <c r="TF7" s="255"/>
      <c r="TG7" s="255"/>
      <c r="TH7" s="255"/>
      <c r="TI7" s="255"/>
      <c r="TJ7" s="255"/>
      <c r="TK7" s="255"/>
      <c r="TL7" s="255"/>
      <c r="TM7" s="255"/>
      <c r="TN7" s="255"/>
      <c r="TO7" s="255"/>
      <c r="TP7" s="255"/>
      <c r="TQ7" s="255"/>
      <c r="TR7" s="255"/>
      <c r="TS7" s="255"/>
      <c r="TT7" s="255"/>
      <c r="TU7" s="255"/>
      <c r="TV7" s="255"/>
      <c r="TW7" s="255"/>
      <c r="TX7" s="255"/>
      <c r="TY7" s="255"/>
      <c r="TZ7" s="255"/>
      <c r="UA7" s="255"/>
      <c r="UB7" s="255"/>
      <c r="UC7" s="255"/>
      <c r="UD7" s="255"/>
      <c r="UE7" s="255"/>
      <c r="UF7" s="255"/>
      <c r="UG7" s="255"/>
      <c r="UH7" s="255"/>
      <c r="UI7" s="255"/>
      <c r="UJ7" s="255"/>
      <c r="UK7" s="255"/>
      <c r="UL7" s="255"/>
      <c r="UM7" s="255"/>
      <c r="UN7" s="255"/>
      <c r="UO7" s="255"/>
      <c r="UP7" s="255"/>
      <c r="UQ7" s="255"/>
      <c r="UR7" s="255"/>
      <c r="US7" s="255"/>
      <c r="UT7" s="255"/>
      <c r="UU7" s="255"/>
      <c r="UV7" s="255"/>
      <c r="UW7" s="255"/>
      <c r="UX7" s="255"/>
      <c r="UY7" s="255"/>
      <c r="UZ7" s="255"/>
      <c r="VA7" s="255"/>
      <c r="VB7" s="255"/>
      <c r="VC7" s="255"/>
      <c r="VD7" s="255"/>
      <c r="VE7" s="255"/>
      <c r="VF7" s="255"/>
      <c r="VG7" s="255"/>
      <c r="VH7" s="255"/>
      <c r="VI7" s="255"/>
      <c r="VJ7" s="255"/>
      <c r="VK7" s="255"/>
      <c r="VL7" s="255"/>
      <c r="VM7" s="255"/>
      <c r="VN7" s="255"/>
      <c r="VO7" s="255"/>
      <c r="VP7" s="255"/>
      <c r="VQ7" s="255"/>
      <c r="VR7" s="255"/>
      <c r="VS7" s="255"/>
      <c r="VT7" s="255"/>
      <c r="VU7" s="255"/>
      <c r="VV7" s="255"/>
      <c r="VW7" s="255"/>
      <c r="VX7" s="255"/>
      <c r="VY7" s="255"/>
      <c r="VZ7" s="255"/>
      <c r="WA7" s="255"/>
      <c r="WB7" s="255"/>
      <c r="WC7" s="255"/>
      <c r="WD7" s="255"/>
      <c r="WE7" s="255"/>
      <c r="WF7" s="255"/>
      <c r="WG7" s="255"/>
      <c r="WH7" s="255"/>
      <c r="WI7" s="255"/>
      <c r="WJ7" s="255"/>
      <c r="WK7" s="255"/>
      <c r="WL7" s="255"/>
      <c r="WM7" s="255"/>
      <c r="WN7" s="255"/>
      <c r="WO7" s="255"/>
      <c r="WP7" s="255"/>
      <c r="WQ7" s="255"/>
      <c r="WR7" s="255"/>
      <c r="WS7" s="255"/>
      <c r="WT7" s="255"/>
      <c r="WU7" s="255"/>
      <c r="WV7" s="255"/>
      <c r="WW7" s="255"/>
      <c r="WX7" s="255"/>
      <c r="WY7" s="255"/>
      <c r="WZ7" s="255"/>
      <c r="XA7" s="255"/>
      <c r="XB7" s="255"/>
      <c r="XC7" s="255"/>
      <c r="XD7" s="255"/>
      <c r="XE7" s="255"/>
      <c r="XF7" s="255"/>
      <c r="XG7" s="255"/>
      <c r="XH7" s="255"/>
      <c r="XI7" s="255"/>
      <c r="XJ7" s="255"/>
      <c r="XK7" s="255"/>
      <c r="XL7" s="255"/>
      <c r="XM7" s="255"/>
      <c r="XN7" s="255"/>
      <c r="XO7" s="255"/>
      <c r="XP7" s="255"/>
      <c r="XQ7" s="255"/>
      <c r="XR7" s="255"/>
      <c r="XS7" s="255"/>
      <c r="XT7" s="255"/>
      <c r="XU7" s="255"/>
      <c r="XV7" s="255"/>
      <c r="XW7" s="255"/>
      <c r="XX7" s="255"/>
      <c r="XY7" s="255"/>
      <c r="XZ7" s="255"/>
      <c r="YA7" s="255"/>
      <c r="YB7" s="255"/>
      <c r="YC7" s="255"/>
      <c r="YD7" s="255"/>
      <c r="YE7" s="255"/>
      <c r="YF7" s="255"/>
      <c r="YG7" s="255"/>
      <c r="YH7" s="255"/>
      <c r="YI7" s="255"/>
      <c r="YJ7" s="255"/>
      <c r="YK7" s="255"/>
      <c r="YL7" s="255"/>
      <c r="YM7" s="255"/>
      <c r="YN7" s="255"/>
      <c r="YO7" s="255"/>
      <c r="YP7" s="255"/>
      <c r="YQ7" s="255"/>
      <c r="YR7" s="255"/>
      <c r="YS7" s="255"/>
      <c r="YT7" s="255"/>
      <c r="YU7" s="255"/>
      <c r="YV7" s="255"/>
      <c r="YW7" s="255"/>
      <c r="YX7" s="255"/>
      <c r="YY7" s="255"/>
      <c r="YZ7" s="255"/>
      <c r="ZA7" s="255"/>
      <c r="ZB7" s="255"/>
      <c r="ZC7" s="255"/>
      <c r="ZD7" s="255"/>
      <c r="ZE7" s="255"/>
      <c r="ZF7" s="255"/>
      <c r="ZG7" s="255"/>
      <c r="ZH7" s="255"/>
      <c r="ZI7" s="255"/>
      <c r="ZJ7" s="255"/>
      <c r="ZK7" s="255"/>
      <c r="ZL7" s="255"/>
      <c r="ZM7" s="255"/>
      <c r="ZN7" s="255"/>
      <c r="ZO7" s="255"/>
      <c r="ZP7" s="255"/>
      <c r="ZQ7" s="255"/>
      <c r="ZR7" s="255"/>
      <c r="ZS7" s="255"/>
      <c r="ZT7" s="255"/>
      <c r="ZU7" s="255"/>
      <c r="ZV7" s="255"/>
      <c r="ZW7" s="255"/>
      <c r="ZX7" s="255"/>
      <c r="ZY7" s="255"/>
      <c r="ZZ7" s="255"/>
      <c r="AAA7" s="255"/>
      <c r="AAB7" s="255"/>
      <c r="AAC7" s="255"/>
      <c r="AAD7" s="255"/>
      <c r="AAE7" s="255"/>
      <c r="AAF7" s="255"/>
      <c r="AAG7" s="255"/>
      <c r="AAH7" s="255"/>
      <c r="AAI7" s="255"/>
      <c r="AAJ7" s="255"/>
      <c r="AAK7" s="255"/>
      <c r="AAL7" s="255"/>
      <c r="AAM7" s="255"/>
      <c r="AAN7" s="255"/>
      <c r="AAO7" s="255"/>
      <c r="AAP7" s="255"/>
    </row>
    <row r="9" spans="1:720">
      <c r="H9" s="307"/>
    </row>
    <row r="11" spans="1:720" s="168" customFormat="1" ht="15.75">
      <c r="A11" s="273"/>
      <c r="B11" s="273"/>
      <c r="C11" s="273"/>
      <c r="D11" s="273"/>
      <c r="E11" s="273"/>
      <c r="F11" s="273"/>
      <c r="G11" s="273"/>
      <c r="H11" s="274"/>
      <c r="I11" s="275"/>
      <c r="J11" s="275"/>
      <c r="K11" s="275"/>
      <c r="L11" s="275"/>
      <c r="M11" s="275"/>
      <c r="N11" s="275"/>
      <c r="O11" s="276"/>
      <c r="P11" s="276"/>
      <c r="Q11" s="276"/>
      <c r="R11" s="276"/>
      <c r="S11" s="276"/>
      <c r="T11" s="276"/>
      <c r="U11" s="276"/>
      <c r="V11" s="277"/>
      <c r="W11" s="278"/>
      <c r="X11" s="278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  <c r="GP11" s="276"/>
      <c r="GQ11" s="276"/>
      <c r="GR11" s="276"/>
      <c r="GS11" s="276"/>
      <c r="GT11" s="276"/>
      <c r="GU11" s="276"/>
      <c r="GV11" s="276"/>
      <c r="GW11" s="276"/>
      <c r="GX11" s="276"/>
      <c r="GY11" s="276"/>
      <c r="GZ11" s="276"/>
      <c r="HA11" s="276"/>
      <c r="HB11" s="276"/>
      <c r="HC11" s="276"/>
      <c r="HD11" s="276"/>
      <c r="HE11" s="276"/>
      <c r="HF11" s="276"/>
      <c r="HG11" s="276"/>
      <c r="HH11" s="276"/>
      <c r="HI11" s="276"/>
      <c r="HJ11" s="276"/>
      <c r="HK11" s="276"/>
      <c r="HL11" s="276"/>
      <c r="HM11" s="276"/>
      <c r="HN11" s="276"/>
      <c r="HO11" s="276"/>
      <c r="HP11" s="276"/>
      <c r="HQ11" s="276"/>
      <c r="HR11" s="276"/>
      <c r="HS11" s="276"/>
      <c r="HT11" s="276"/>
      <c r="HU11" s="276"/>
      <c r="HV11" s="276"/>
      <c r="HW11" s="276"/>
      <c r="HX11" s="276"/>
      <c r="HY11" s="276"/>
      <c r="HZ11" s="276"/>
      <c r="IA11" s="276"/>
      <c r="IB11" s="276"/>
      <c r="IC11" s="276"/>
      <c r="ID11" s="276"/>
      <c r="IE11" s="276"/>
      <c r="IF11" s="276"/>
      <c r="IG11" s="276"/>
      <c r="IH11" s="276"/>
      <c r="II11" s="276"/>
      <c r="IJ11" s="276"/>
      <c r="IK11" s="276"/>
      <c r="IL11" s="276"/>
      <c r="IM11" s="276"/>
      <c r="IN11" s="276"/>
      <c r="IO11" s="276"/>
      <c r="IP11" s="276"/>
      <c r="IQ11" s="276"/>
      <c r="IR11" s="276"/>
      <c r="IS11" s="276"/>
      <c r="IT11" s="276"/>
      <c r="IU11" s="276"/>
      <c r="IV11" s="276"/>
      <c r="IW11" s="276"/>
      <c r="IX11" s="276"/>
      <c r="IY11" s="276"/>
      <c r="IZ11" s="276"/>
      <c r="JA11" s="276"/>
      <c r="JB11" s="276"/>
      <c r="JC11" s="276"/>
      <c r="JD11" s="276"/>
      <c r="JE11" s="276"/>
      <c r="JF11" s="276"/>
      <c r="JG11" s="276"/>
      <c r="JH11" s="276"/>
      <c r="JI11" s="276"/>
      <c r="JJ11" s="276"/>
      <c r="JK11" s="276"/>
      <c r="JL11" s="276"/>
      <c r="JM11" s="276"/>
      <c r="JN11" s="276"/>
      <c r="JO11" s="276"/>
      <c r="JP11" s="276"/>
      <c r="JQ11" s="276"/>
      <c r="JR11" s="276"/>
      <c r="JS11" s="276"/>
      <c r="JT11" s="276"/>
      <c r="JU11" s="276"/>
      <c r="JV11" s="276"/>
      <c r="JW11" s="276"/>
      <c r="JX11" s="276"/>
      <c r="JY11" s="276"/>
      <c r="JZ11" s="276"/>
      <c r="KA11" s="276"/>
      <c r="KB11" s="276"/>
      <c r="KC11" s="276"/>
      <c r="KD11" s="276"/>
      <c r="KE11" s="276"/>
      <c r="KF11" s="276"/>
      <c r="KG11" s="276"/>
      <c r="KH11" s="276"/>
      <c r="KI11" s="276"/>
      <c r="KJ11" s="276"/>
      <c r="KK11" s="276"/>
      <c r="KL11" s="276"/>
      <c r="KM11" s="276"/>
      <c r="KN11" s="276"/>
      <c r="KO11" s="276"/>
      <c r="KP11" s="276"/>
      <c r="KQ11" s="276"/>
      <c r="KR11" s="276"/>
      <c r="KS11" s="276"/>
      <c r="KT11" s="276"/>
      <c r="KU11" s="276"/>
      <c r="KV11" s="276"/>
      <c r="KW11" s="276"/>
      <c r="KX11" s="276"/>
      <c r="KY11" s="276"/>
      <c r="KZ11" s="276"/>
      <c r="LA11" s="276"/>
      <c r="LB11" s="276"/>
      <c r="LC11" s="276"/>
      <c r="LD11" s="276"/>
      <c r="LE11" s="276"/>
      <c r="LF11" s="276"/>
      <c r="LG11" s="276"/>
      <c r="LH11" s="276"/>
      <c r="LI11" s="276"/>
      <c r="LJ11" s="276"/>
      <c r="LK11" s="276"/>
      <c r="LL11" s="276"/>
      <c r="LM11" s="276"/>
      <c r="LN11" s="276"/>
      <c r="LO11" s="276"/>
      <c r="LP11" s="276"/>
      <c r="LQ11" s="276"/>
      <c r="LR11" s="276"/>
      <c r="LS11" s="276"/>
      <c r="LT11" s="276"/>
      <c r="LU11" s="276"/>
      <c r="LV11" s="276"/>
      <c r="LW11" s="276"/>
      <c r="LX11" s="276"/>
      <c r="LY11" s="276"/>
      <c r="LZ11" s="276"/>
      <c r="MA11" s="276"/>
      <c r="MB11" s="276"/>
      <c r="MC11" s="276"/>
      <c r="MD11" s="276"/>
      <c r="ME11" s="276"/>
      <c r="MF11" s="276"/>
      <c r="MG11" s="276"/>
      <c r="MH11" s="276"/>
      <c r="MI11" s="276"/>
      <c r="MJ11" s="276"/>
      <c r="MK11" s="276"/>
      <c r="ML11" s="276"/>
      <c r="MM11" s="276"/>
      <c r="MN11" s="276"/>
      <c r="MO11" s="276"/>
      <c r="MP11" s="276"/>
      <c r="MQ11" s="276"/>
      <c r="MR11" s="276"/>
      <c r="MS11" s="276"/>
      <c r="MT11" s="276"/>
      <c r="MU11" s="276"/>
      <c r="MV11" s="276"/>
      <c r="MW11" s="276"/>
      <c r="MX11" s="276"/>
      <c r="MY11" s="276"/>
      <c r="MZ11" s="276"/>
      <c r="NA11" s="276"/>
      <c r="NB11" s="276"/>
      <c r="NC11" s="276"/>
      <c r="ND11" s="276"/>
      <c r="NE11" s="276"/>
      <c r="NF11" s="276"/>
      <c r="NG11" s="276"/>
      <c r="NH11" s="276"/>
      <c r="NI11" s="276"/>
      <c r="NJ11" s="276"/>
      <c r="NK11" s="276"/>
      <c r="NL11" s="276"/>
      <c r="NM11" s="276"/>
      <c r="NN11" s="276"/>
      <c r="NO11" s="276"/>
      <c r="NP11" s="276"/>
      <c r="NQ11" s="276"/>
      <c r="NR11" s="276"/>
      <c r="NS11" s="276"/>
      <c r="NT11" s="276"/>
      <c r="NU11" s="276"/>
      <c r="NV11" s="276"/>
      <c r="NW11" s="276"/>
      <c r="NX11" s="276"/>
      <c r="NY11" s="276"/>
      <c r="NZ11" s="276"/>
      <c r="OA11" s="276"/>
      <c r="OB11" s="276"/>
      <c r="OC11" s="276"/>
      <c r="OD11" s="276"/>
      <c r="OE11" s="276"/>
      <c r="OF11" s="276"/>
      <c r="OG11" s="276"/>
      <c r="OH11" s="276"/>
      <c r="OI11" s="276"/>
      <c r="OJ11" s="276"/>
      <c r="OK11" s="276"/>
      <c r="OL11" s="276"/>
      <c r="OM11" s="276"/>
      <c r="ON11" s="276"/>
      <c r="OO11" s="276"/>
      <c r="OP11" s="276"/>
      <c r="OQ11" s="276"/>
      <c r="OR11" s="276"/>
      <c r="OS11" s="276"/>
      <c r="OT11" s="276"/>
      <c r="OU11" s="276"/>
      <c r="OV11" s="276"/>
      <c r="OW11" s="276"/>
      <c r="OX11" s="276"/>
      <c r="OY11" s="276"/>
      <c r="OZ11" s="276"/>
      <c r="PA11" s="276"/>
      <c r="PB11" s="276"/>
      <c r="PC11" s="276"/>
      <c r="PD11" s="276"/>
      <c r="PE11" s="276"/>
      <c r="PF11" s="276"/>
      <c r="PG11" s="276"/>
      <c r="PH11" s="276"/>
      <c r="PI11" s="276"/>
      <c r="PJ11" s="276"/>
      <c r="PK11" s="276"/>
      <c r="PL11" s="276"/>
      <c r="PM11" s="276"/>
      <c r="PN11" s="276"/>
      <c r="PO11" s="276"/>
      <c r="PP11" s="276"/>
      <c r="PQ11" s="276"/>
      <c r="PR11" s="276"/>
      <c r="PS11" s="276"/>
      <c r="PT11" s="276"/>
      <c r="PU11" s="276"/>
      <c r="PV11" s="276"/>
      <c r="PW11" s="276"/>
      <c r="PX11" s="276"/>
      <c r="PY11" s="276"/>
      <c r="PZ11" s="276"/>
      <c r="QA11" s="276"/>
      <c r="QB11" s="276"/>
      <c r="QC11" s="276"/>
      <c r="QD11" s="276"/>
      <c r="QE11" s="276"/>
      <c r="QF11" s="276"/>
      <c r="QG11" s="276"/>
      <c r="QH11" s="276"/>
      <c r="QI11" s="276"/>
      <c r="QJ11" s="276"/>
      <c r="QK11" s="276"/>
      <c r="QL11" s="276"/>
      <c r="QM11" s="276"/>
      <c r="QN11" s="276"/>
      <c r="QO11" s="276"/>
      <c r="QP11" s="276"/>
      <c r="QQ11" s="276"/>
      <c r="QR11" s="276"/>
      <c r="QS11" s="276"/>
      <c r="QT11" s="276"/>
      <c r="QU11" s="276"/>
      <c r="QV11" s="276"/>
      <c r="QW11" s="276"/>
      <c r="QX11" s="276"/>
      <c r="QY11" s="276"/>
      <c r="QZ11" s="276"/>
      <c r="RA11" s="276"/>
      <c r="RB11" s="276"/>
      <c r="RC11" s="276"/>
      <c r="RD11" s="276"/>
      <c r="RE11" s="276"/>
      <c r="RF11" s="276"/>
      <c r="RG11" s="276"/>
      <c r="RH11" s="276"/>
      <c r="RI11" s="276"/>
      <c r="RJ11" s="276"/>
      <c r="RK11" s="276"/>
      <c r="RL11" s="276"/>
      <c r="RM11" s="276"/>
      <c r="RN11" s="276"/>
      <c r="RO11" s="276"/>
      <c r="RP11" s="276"/>
      <c r="RQ11" s="276"/>
      <c r="RR11" s="276"/>
      <c r="RS11" s="276"/>
      <c r="RT11" s="276"/>
      <c r="RU11" s="276"/>
      <c r="RV11" s="276"/>
      <c r="RW11" s="276"/>
      <c r="RX11" s="276"/>
      <c r="RY11" s="276"/>
      <c r="RZ11" s="276"/>
      <c r="SA11" s="276"/>
      <c r="SB11" s="276"/>
      <c r="SC11" s="276"/>
      <c r="SD11" s="276"/>
      <c r="SE11" s="276"/>
      <c r="SF11" s="276"/>
      <c r="SG11" s="276"/>
      <c r="SH11" s="276"/>
      <c r="SI11" s="276"/>
      <c r="SJ11" s="276"/>
      <c r="SK11" s="276"/>
      <c r="SL11" s="276"/>
      <c r="SM11" s="276"/>
      <c r="SN11" s="276"/>
      <c r="SO11" s="276"/>
      <c r="SP11" s="276"/>
      <c r="SQ11" s="276"/>
      <c r="SR11" s="276"/>
      <c r="SS11" s="276"/>
      <c r="ST11" s="276"/>
      <c r="SU11" s="276"/>
      <c r="SV11" s="276"/>
      <c r="SW11" s="276"/>
      <c r="SX11" s="276"/>
      <c r="SY11" s="276"/>
      <c r="SZ11" s="276"/>
      <c r="TA11" s="276"/>
      <c r="TB11" s="276"/>
      <c r="TC11" s="276"/>
      <c r="TD11" s="276"/>
      <c r="TE11" s="276"/>
      <c r="TF11" s="276"/>
      <c r="TG11" s="276"/>
      <c r="TH11" s="276"/>
      <c r="TI11" s="276"/>
      <c r="TJ11" s="276"/>
      <c r="TK11" s="276"/>
      <c r="TL11" s="276"/>
      <c r="TM11" s="276"/>
      <c r="TN11" s="276"/>
      <c r="TO11" s="276"/>
      <c r="TP11" s="276"/>
      <c r="TQ11" s="276"/>
      <c r="TR11" s="276"/>
      <c r="TS11" s="276"/>
      <c r="TT11" s="276"/>
      <c r="TU11" s="276"/>
      <c r="TV11" s="276"/>
      <c r="TW11" s="276"/>
      <c r="TX11" s="276"/>
      <c r="TY11" s="276"/>
      <c r="TZ11" s="276"/>
      <c r="UA11" s="276"/>
      <c r="UB11" s="276"/>
      <c r="UC11" s="276"/>
      <c r="UD11" s="276"/>
      <c r="UE11" s="276"/>
      <c r="UF11" s="276"/>
      <c r="UG11" s="276"/>
      <c r="UH11" s="276"/>
      <c r="UI11" s="276"/>
      <c r="UJ11" s="276"/>
      <c r="UK11" s="276"/>
      <c r="UL11" s="276"/>
      <c r="UM11" s="276"/>
      <c r="UN11" s="276"/>
      <c r="UO11" s="276"/>
      <c r="UP11" s="276"/>
      <c r="UQ11" s="276"/>
      <c r="UR11" s="276"/>
      <c r="US11" s="276"/>
      <c r="UT11" s="276"/>
      <c r="UU11" s="276"/>
      <c r="UV11" s="276"/>
      <c r="UW11" s="276"/>
      <c r="UX11" s="276"/>
      <c r="UY11" s="276"/>
      <c r="UZ11" s="276"/>
      <c r="VA11" s="276"/>
      <c r="VB11" s="276"/>
      <c r="VC11" s="276"/>
      <c r="VD11" s="276"/>
      <c r="VE11" s="276"/>
      <c r="VF11" s="276"/>
      <c r="VG11" s="276"/>
      <c r="VH11" s="276"/>
      <c r="VI11" s="276"/>
      <c r="VJ11" s="276"/>
      <c r="VK11" s="276"/>
      <c r="VL11" s="276"/>
      <c r="VM11" s="276"/>
      <c r="VN11" s="276"/>
      <c r="VO11" s="276"/>
      <c r="VP11" s="276"/>
      <c r="VQ11" s="276"/>
      <c r="VR11" s="276"/>
      <c r="VS11" s="276"/>
      <c r="VT11" s="276"/>
      <c r="VU11" s="276"/>
      <c r="VV11" s="276"/>
      <c r="VW11" s="276"/>
      <c r="VX11" s="276"/>
      <c r="VY11" s="276"/>
      <c r="VZ11" s="276"/>
      <c r="WA11" s="276"/>
      <c r="WB11" s="276"/>
      <c r="WC11" s="276"/>
      <c r="WD11" s="276"/>
      <c r="WE11" s="276"/>
      <c r="WF11" s="276"/>
      <c r="WG11" s="276"/>
      <c r="WH11" s="276"/>
      <c r="WI11" s="276"/>
      <c r="WJ11" s="276"/>
      <c r="WK11" s="276"/>
      <c r="WL11" s="276"/>
      <c r="WM11" s="276"/>
      <c r="WN11" s="276"/>
      <c r="WO11" s="276"/>
      <c r="WP11" s="276"/>
      <c r="WQ11" s="276"/>
      <c r="WR11" s="276"/>
      <c r="WS11" s="276"/>
      <c r="WT11" s="276"/>
      <c r="WU11" s="276"/>
      <c r="WV11" s="276"/>
      <c r="WW11" s="276"/>
      <c r="WX11" s="276"/>
      <c r="WY11" s="276"/>
      <c r="WZ11" s="276"/>
      <c r="XA11" s="276"/>
      <c r="XB11" s="276"/>
      <c r="XC11" s="276"/>
      <c r="XD11" s="276"/>
      <c r="XE11" s="276"/>
      <c r="XF11" s="276"/>
      <c r="XG11" s="276"/>
      <c r="XH11" s="276"/>
      <c r="XI11" s="276"/>
      <c r="XJ11" s="276"/>
      <c r="XK11" s="276"/>
      <c r="XL11" s="276"/>
      <c r="XM11" s="276"/>
      <c r="XN11" s="276"/>
      <c r="XO11" s="276"/>
      <c r="XP11" s="276"/>
      <c r="XQ11" s="276"/>
      <c r="XR11" s="276"/>
      <c r="XS11" s="276"/>
      <c r="XT11" s="276"/>
      <c r="XU11" s="276"/>
      <c r="XV11" s="276"/>
      <c r="XW11" s="276"/>
      <c r="XX11" s="276"/>
      <c r="XY11" s="276"/>
      <c r="XZ11" s="276"/>
      <c r="YA11" s="276"/>
      <c r="YB11" s="276"/>
      <c r="YC11" s="276"/>
      <c r="YD11" s="276"/>
      <c r="YE11" s="276"/>
      <c r="YF11" s="276"/>
      <c r="YG11" s="276"/>
      <c r="YH11" s="276"/>
      <c r="YI11" s="276"/>
      <c r="YJ11" s="276"/>
      <c r="YK11" s="276"/>
      <c r="YL11" s="276"/>
      <c r="YM11" s="276"/>
      <c r="YN11" s="276"/>
      <c r="YO11" s="276"/>
      <c r="YP11" s="276"/>
      <c r="YQ11" s="276"/>
      <c r="YR11" s="276"/>
      <c r="YS11" s="276"/>
      <c r="YT11" s="276"/>
      <c r="YU11" s="276"/>
      <c r="YV11" s="276"/>
      <c r="YW11" s="276"/>
      <c r="YX11" s="276"/>
      <c r="YY11" s="276"/>
      <c r="YZ11" s="276"/>
      <c r="ZA11" s="276"/>
      <c r="ZB11" s="276"/>
      <c r="ZC11" s="276"/>
      <c r="ZD11" s="276"/>
      <c r="ZE11" s="276"/>
      <c r="ZF11" s="276"/>
      <c r="ZG11" s="276"/>
      <c r="ZH11" s="276"/>
      <c r="ZI11" s="276"/>
      <c r="ZJ11" s="276"/>
      <c r="ZK11" s="276"/>
      <c r="ZL11" s="276"/>
      <c r="ZM11" s="276"/>
      <c r="ZN11" s="276"/>
      <c r="ZO11" s="276"/>
      <c r="ZP11" s="276"/>
      <c r="ZQ11" s="276"/>
      <c r="ZR11" s="276"/>
      <c r="ZS11" s="276"/>
      <c r="ZT11" s="276"/>
      <c r="ZU11" s="276"/>
      <c r="ZV11" s="276"/>
      <c r="ZW11" s="276"/>
      <c r="ZX11" s="276"/>
      <c r="ZY11" s="276"/>
      <c r="ZZ11" s="276"/>
      <c r="AAA11" s="276"/>
      <c r="AAB11" s="276"/>
      <c r="AAC11" s="276"/>
      <c r="AAD11" s="276"/>
      <c r="AAE11" s="276"/>
      <c r="AAF11" s="276"/>
      <c r="AAG11" s="276"/>
      <c r="AAH11" s="276"/>
      <c r="AAI11" s="276"/>
      <c r="AAJ11" s="276"/>
      <c r="AAK11" s="276"/>
      <c r="AAL11" s="276"/>
      <c r="AAM11" s="276"/>
      <c r="AAN11" s="276"/>
      <c r="AAO11" s="276"/>
      <c r="AAP11" s="276"/>
    </row>
    <row r="12" spans="1:720" s="168" customFormat="1" ht="15.75">
      <c r="A12" s="273"/>
      <c r="B12" s="273"/>
      <c r="C12" s="273"/>
      <c r="D12" s="273"/>
      <c r="E12" s="273"/>
      <c r="F12" s="273"/>
      <c r="G12" s="273"/>
      <c r="H12" s="279"/>
      <c r="I12" s="275"/>
      <c r="J12" s="275"/>
      <c r="K12" s="275"/>
      <c r="L12" s="275"/>
      <c r="M12" s="275"/>
      <c r="N12" s="275"/>
      <c r="O12" s="276"/>
      <c r="P12" s="276"/>
      <c r="Q12" s="276"/>
      <c r="R12" s="276"/>
      <c r="S12" s="276"/>
      <c r="T12" s="276"/>
      <c r="U12" s="276"/>
      <c r="V12" s="277"/>
      <c r="W12" s="278"/>
      <c r="X12" s="278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6"/>
      <c r="GT12" s="276"/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6"/>
      <c r="HX12" s="276"/>
      <c r="HY12" s="276"/>
      <c r="HZ12" s="276"/>
      <c r="IA12" s="276"/>
      <c r="IB12" s="276"/>
      <c r="IC12" s="276"/>
      <c r="ID12" s="276"/>
      <c r="IE12" s="276"/>
      <c r="IF12" s="276"/>
      <c r="IG12" s="276"/>
      <c r="IH12" s="276"/>
      <c r="II12" s="276"/>
      <c r="IJ12" s="276"/>
      <c r="IK12" s="276"/>
      <c r="IL12" s="276"/>
      <c r="IM12" s="276"/>
      <c r="IN12" s="276"/>
      <c r="IO12" s="276"/>
      <c r="IP12" s="276"/>
      <c r="IQ12" s="276"/>
      <c r="IR12" s="276"/>
      <c r="IS12" s="276"/>
      <c r="IT12" s="276"/>
      <c r="IU12" s="276"/>
      <c r="IV12" s="276"/>
      <c r="IW12" s="276"/>
      <c r="IX12" s="276"/>
      <c r="IY12" s="276"/>
      <c r="IZ12" s="276"/>
      <c r="JA12" s="276"/>
      <c r="JB12" s="276"/>
      <c r="JC12" s="276"/>
      <c r="JD12" s="276"/>
      <c r="JE12" s="276"/>
      <c r="JF12" s="276"/>
      <c r="JG12" s="276"/>
      <c r="JH12" s="276"/>
      <c r="JI12" s="276"/>
      <c r="JJ12" s="276"/>
      <c r="JK12" s="276"/>
      <c r="JL12" s="276"/>
      <c r="JM12" s="276"/>
      <c r="JN12" s="276"/>
      <c r="JO12" s="276"/>
      <c r="JP12" s="276"/>
      <c r="JQ12" s="276"/>
      <c r="JR12" s="276"/>
      <c r="JS12" s="276"/>
      <c r="JT12" s="276"/>
      <c r="JU12" s="276"/>
      <c r="JV12" s="276"/>
      <c r="JW12" s="276"/>
      <c r="JX12" s="276"/>
      <c r="JY12" s="276"/>
      <c r="JZ12" s="276"/>
      <c r="KA12" s="276"/>
      <c r="KB12" s="276"/>
      <c r="KC12" s="276"/>
      <c r="KD12" s="276"/>
      <c r="KE12" s="276"/>
      <c r="KF12" s="276"/>
      <c r="KG12" s="276"/>
      <c r="KH12" s="276"/>
      <c r="KI12" s="276"/>
      <c r="KJ12" s="276"/>
      <c r="KK12" s="276"/>
      <c r="KL12" s="276"/>
      <c r="KM12" s="276"/>
      <c r="KN12" s="276"/>
      <c r="KO12" s="276"/>
      <c r="KP12" s="276"/>
      <c r="KQ12" s="276"/>
      <c r="KR12" s="276"/>
      <c r="KS12" s="276"/>
      <c r="KT12" s="276"/>
      <c r="KU12" s="276"/>
      <c r="KV12" s="276"/>
      <c r="KW12" s="276"/>
      <c r="KX12" s="276"/>
      <c r="KY12" s="276"/>
      <c r="KZ12" s="276"/>
      <c r="LA12" s="276"/>
      <c r="LB12" s="276"/>
      <c r="LC12" s="276"/>
      <c r="LD12" s="276"/>
      <c r="LE12" s="276"/>
      <c r="LF12" s="276"/>
      <c r="LG12" s="276"/>
      <c r="LH12" s="276"/>
      <c r="LI12" s="276"/>
      <c r="LJ12" s="276"/>
      <c r="LK12" s="276"/>
      <c r="LL12" s="276"/>
      <c r="LM12" s="276"/>
      <c r="LN12" s="276"/>
      <c r="LO12" s="276"/>
      <c r="LP12" s="276"/>
      <c r="LQ12" s="276"/>
      <c r="LR12" s="276"/>
      <c r="LS12" s="276"/>
      <c r="LT12" s="276"/>
      <c r="LU12" s="276"/>
      <c r="LV12" s="276"/>
      <c r="LW12" s="276"/>
      <c r="LX12" s="276"/>
      <c r="LY12" s="276"/>
      <c r="LZ12" s="276"/>
      <c r="MA12" s="276"/>
      <c r="MB12" s="276"/>
      <c r="MC12" s="276"/>
      <c r="MD12" s="276"/>
      <c r="ME12" s="276"/>
      <c r="MF12" s="276"/>
      <c r="MG12" s="276"/>
      <c r="MH12" s="276"/>
      <c r="MI12" s="276"/>
      <c r="MJ12" s="276"/>
      <c r="MK12" s="276"/>
      <c r="ML12" s="276"/>
      <c r="MM12" s="276"/>
      <c r="MN12" s="276"/>
      <c r="MO12" s="276"/>
      <c r="MP12" s="276"/>
      <c r="MQ12" s="276"/>
      <c r="MR12" s="276"/>
      <c r="MS12" s="276"/>
      <c r="MT12" s="276"/>
      <c r="MU12" s="276"/>
      <c r="MV12" s="276"/>
      <c r="MW12" s="276"/>
      <c r="MX12" s="276"/>
      <c r="MY12" s="276"/>
      <c r="MZ12" s="276"/>
      <c r="NA12" s="276"/>
      <c r="NB12" s="276"/>
      <c r="NC12" s="276"/>
      <c r="ND12" s="276"/>
      <c r="NE12" s="276"/>
      <c r="NF12" s="276"/>
      <c r="NG12" s="276"/>
      <c r="NH12" s="276"/>
      <c r="NI12" s="276"/>
      <c r="NJ12" s="276"/>
      <c r="NK12" s="276"/>
      <c r="NL12" s="276"/>
      <c r="NM12" s="276"/>
      <c r="NN12" s="276"/>
      <c r="NO12" s="276"/>
      <c r="NP12" s="276"/>
      <c r="NQ12" s="276"/>
      <c r="NR12" s="276"/>
      <c r="NS12" s="276"/>
      <c r="NT12" s="276"/>
      <c r="NU12" s="276"/>
      <c r="NV12" s="276"/>
      <c r="NW12" s="276"/>
      <c r="NX12" s="276"/>
      <c r="NY12" s="276"/>
      <c r="NZ12" s="276"/>
      <c r="OA12" s="276"/>
      <c r="OB12" s="276"/>
      <c r="OC12" s="276"/>
      <c r="OD12" s="276"/>
      <c r="OE12" s="276"/>
      <c r="OF12" s="276"/>
      <c r="OG12" s="276"/>
      <c r="OH12" s="276"/>
      <c r="OI12" s="276"/>
      <c r="OJ12" s="276"/>
      <c r="OK12" s="276"/>
      <c r="OL12" s="276"/>
      <c r="OM12" s="276"/>
      <c r="ON12" s="276"/>
      <c r="OO12" s="276"/>
      <c r="OP12" s="276"/>
      <c r="OQ12" s="276"/>
      <c r="OR12" s="276"/>
      <c r="OS12" s="276"/>
      <c r="OT12" s="276"/>
      <c r="OU12" s="276"/>
      <c r="OV12" s="276"/>
      <c r="OW12" s="276"/>
      <c r="OX12" s="276"/>
      <c r="OY12" s="276"/>
      <c r="OZ12" s="276"/>
      <c r="PA12" s="276"/>
      <c r="PB12" s="276"/>
      <c r="PC12" s="276"/>
      <c r="PD12" s="276"/>
      <c r="PE12" s="276"/>
      <c r="PF12" s="276"/>
      <c r="PG12" s="276"/>
      <c r="PH12" s="276"/>
      <c r="PI12" s="276"/>
      <c r="PJ12" s="276"/>
      <c r="PK12" s="276"/>
      <c r="PL12" s="276"/>
      <c r="PM12" s="276"/>
      <c r="PN12" s="276"/>
      <c r="PO12" s="276"/>
      <c r="PP12" s="276"/>
      <c r="PQ12" s="276"/>
      <c r="PR12" s="276"/>
      <c r="PS12" s="276"/>
      <c r="PT12" s="276"/>
      <c r="PU12" s="276"/>
      <c r="PV12" s="276"/>
      <c r="PW12" s="276"/>
      <c r="PX12" s="276"/>
      <c r="PY12" s="276"/>
      <c r="PZ12" s="276"/>
      <c r="QA12" s="276"/>
      <c r="QB12" s="276"/>
      <c r="QC12" s="276"/>
      <c r="QD12" s="276"/>
      <c r="QE12" s="276"/>
      <c r="QF12" s="276"/>
      <c r="QG12" s="276"/>
      <c r="QH12" s="276"/>
      <c r="QI12" s="276"/>
      <c r="QJ12" s="276"/>
      <c r="QK12" s="276"/>
      <c r="QL12" s="276"/>
      <c r="QM12" s="276"/>
      <c r="QN12" s="276"/>
      <c r="QO12" s="276"/>
      <c r="QP12" s="276"/>
      <c r="QQ12" s="276"/>
      <c r="QR12" s="276"/>
      <c r="QS12" s="276"/>
      <c r="QT12" s="276"/>
      <c r="QU12" s="276"/>
      <c r="QV12" s="276"/>
      <c r="QW12" s="276"/>
      <c r="QX12" s="276"/>
      <c r="QY12" s="276"/>
      <c r="QZ12" s="276"/>
      <c r="RA12" s="276"/>
      <c r="RB12" s="276"/>
      <c r="RC12" s="276"/>
      <c r="RD12" s="276"/>
      <c r="RE12" s="276"/>
      <c r="RF12" s="276"/>
      <c r="RG12" s="276"/>
      <c r="RH12" s="276"/>
      <c r="RI12" s="276"/>
      <c r="RJ12" s="276"/>
      <c r="RK12" s="276"/>
      <c r="RL12" s="276"/>
      <c r="RM12" s="276"/>
      <c r="RN12" s="276"/>
      <c r="RO12" s="276"/>
      <c r="RP12" s="276"/>
      <c r="RQ12" s="276"/>
      <c r="RR12" s="276"/>
      <c r="RS12" s="276"/>
      <c r="RT12" s="276"/>
      <c r="RU12" s="276"/>
      <c r="RV12" s="276"/>
      <c r="RW12" s="276"/>
      <c r="RX12" s="276"/>
      <c r="RY12" s="276"/>
      <c r="RZ12" s="276"/>
      <c r="SA12" s="276"/>
      <c r="SB12" s="276"/>
      <c r="SC12" s="276"/>
      <c r="SD12" s="276"/>
      <c r="SE12" s="276"/>
      <c r="SF12" s="276"/>
      <c r="SG12" s="276"/>
      <c r="SH12" s="276"/>
      <c r="SI12" s="276"/>
      <c r="SJ12" s="276"/>
      <c r="SK12" s="276"/>
      <c r="SL12" s="276"/>
      <c r="SM12" s="276"/>
      <c r="SN12" s="276"/>
      <c r="SO12" s="276"/>
      <c r="SP12" s="276"/>
      <c r="SQ12" s="276"/>
      <c r="SR12" s="276"/>
      <c r="SS12" s="276"/>
      <c r="ST12" s="276"/>
      <c r="SU12" s="276"/>
      <c r="SV12" s="276"/>
      <c r="SW12" s="276"/>
      <c r="SX12" s="276"/>
      <c r="SY12" s="276"/>
      <c r="SZ12" s="276"/>
      <c r="TA12" s="276"/>
      <c r="TB12" s="276"/>
      <c r="TC12" s="276"/>
      <c r="TD12" s="276"/>
      <c r="TE12" s="276"/>
      <c r="TF12" s="276"/>
      <c r="TG12" s="276"/>
      <c r="TH12" s="276"/>
      <c r="TI12" s="276"/>
      <c r="TJ12" s="276"/>
      <c r="TK12" s="276"/>
      <c r="TL12" s="276"/>
      <c r="TM12" s="276"/>
      <c r="TN12" s="276"/>
      <c r="TO12" s="276"/>
      <c r="TP12" s="276"/>
      <c r="TQ12" s="276"/>
      <c r="TR12" s="276"/>
      <c r="TS12" s="276"/>
      <c r="TT12" s="276"/>
      <c r="TU12" s="276"/>
      <c r="TV12" s="276"/>
      <c r="TW12" s="276"/>
      <c r="TX12" s="276"/>
      <c r="TY12" s="276"/>
      <c r="TZ12" s="276"/>
      <c r="UA12" s="276"/>
      <c r="UB12" s="276"/>
      <c r="UC12" s="276"/>
      <c r="UD12" s="276"/>
      <c r="UE12" s="276"/>
      <c r="UF12" s="276"/>
      <c r="UG12" s="276"/>
      <c r="UH12" s="276"/>
      <c r="UI12" s="276"/>
      <c r="UJ12" s="276"/>
      <c r="UK12" s="276"/>
      <c r="UL12" s="276"/>
      <c r="UM12" s="276"/>
      <c r="UN12" s="276"/>
      <c r="UO12" s="276"/>
      <c r="UP12" s="276"/>
      <c r="UQ12" s="276"/>
      <c r="UR12" s="276"/>
      <c r="US12" s="276"/>
      <c r="UT12" s="276"/>
      <c r="UU12" s="276"/>
      <c r="UV12" s="276"/>
      <c r="UW12" s="276"/>
      <c r="UX12" s="276"/>
      <c r="UY12" s="276"/>
      <c r="UZ12" s="276"/>
      <c r="VA12" s="276"/>
      <c r="VB12" s="276"/>
      <c r="VC12" s="276"/>
      <c r="VD12" s="276"/>
      <c r="VE12" s="276"/>
      <c r="VF12" s="276"/>
      <c r="VG12" s="276"/>
      <c r="VH12" s="276"/>
      <c r="VI12" s="276"/>
      <c r="VJ12" s="276"/>
      <c r="VK12" s="276"/>
      <c r="VL12" s="276"/>
      <c r="VM12" s="276"/>
      <c r="VN12" s="276"/>
      <c r="VO12" s="276"/>
      <c r="VP12" s="276"/>
      <c r="VQ12" s="276"/>
      <c r="VR12" s="276"/>
      <c r="VS12" s="276"/>
      <c r="VT12" s="276"/>
      <c r="VU12" s="276"/>
      <c r="VV12" s="276"/>
      <c r="VW12" s="276"/>
      <c r="VX12" s="276"/>
      <c r="VY12" s="276"/>
      <c r="VZ12" s="276"/>
      <c r="WA12" s="276"/>
      <c r="WB12" s="276"/>
      <c r="WC12" s="276"/>
      <c r="WD12" s="276"/>
      <c r="WE12" s="276"/>
      <c r="WF12" s="276"/>
      <c r="WG12" s="276"/>
      <c r="WH12" s="276"/>
      <c r="WI12" s="276"/>
      <c r="WJ12" s="276"/>
      <c r="WK12" s="276"/>
      <c r="WL12" s="276"/>
      <c r="WM12" s="276"/>
      <c r="WN12" s="276"/>
      <c r="WO12" s="276"/>
      <c r="WP12" s="276"/>
      <c r="WQ12" s="276"/>
      <c r="WR12" s="276"/>
      <c r="WS12" s="276"/>
      <c r="WT12" s="276"/>
      <c r="WU12" s="276"/>
      <c r="WV12" s="276"/>
      <c r="WW12" s="276"/>
      <c r="WX12" s="276"/>
      <c r="WY12" s="276"/>
      <c r="WZ12" s="276"/>
      <c r="XA12" s="276"/>
      <c r="XB12" s="276"/>
      <c r="XC12" s="276"/>
      <c r="XD12" s="276"/>
      <c r="XE12" s="276"/>
      <c r="XF12" s="276"/>
      <c r="XG12" s="276"/>
      <c r="XH12" s="276"/>
      <c r="XI12" s="276"/>
      <c r="XJ12" s="276"/>
      <c r="XK12" s="276"/>
      <c r="XL12" s="276"/>
      <c r="XM12" s="276"/>
      <c r="XN12" s="276"/>
      <c r="XO12" s="276"/>
      <c r="XP12" s="276"/>
      <c r="XQ12" s="276"/>
      <c r="XR12" s="276"/>
      <c r="XS12" s="276"/>
      <c r="XT12" s="276"/>
      <c r="XU12" s="276"/>
      <c r="XV12" s="276"/>
      <c r="XW12" s="276"/>
      <c r="XX12" s="276"/>
      <c r="XY12" s="276"/>
      <c r="XZ12" s="276"/>
      <c r="YA12" s="276"/>
      <c r="YB12" s="276"/>
      <c r="YC12" s="276"/>
      <c r="YD12" s="276"/>
      <c r="YE12" s="276"/>
      <c r="YF12" s="276"/>
      <c r="YG12" s="276"/>
      <c r="YH12" s="276"/>
      <c r="YI12" s="276"/>
      <c r="YJ12" s="276"/>
      <c r="YK12" s="276"/>
      <c r="YL12" s="276"/>
      <c r="YM12" s="276"/>
      <c r="YN12" s="276"/>
      <c r="YO12" s="276"/>
      <c r="YP12" s="276"/>
      <c r="YQ12" s="276"/>
      <c r="YR12" s="276"/>
      <c r="YS12" s="276"/>
      <c r="YT12" s="276"/>
      <c r="YU12" s="276"/>
      <c r="YV12" s="276"/>
      <c r="YW12" s="276"/>
      <c r="YX12" s="276"/>
      <c r="YY12" s="276"/>
      <c r="YZ12" s="276"/>
      <c r="ZA12" s="276"/>
      <c r="ZB12" s="276"/>
      <c r="ZC12" s="276"/>
      <c r="ZD12" s="276"/>
      <c r="ZE12" s="276"/>
      <c r="ZF12" s="276"/>
      <c r="ZG12" s="276"/>
      <c r="ZH12" s="276"/>
      <c r="ZI12" s="276"/>
      <c r="ZJ12" s="276"/>
      <c r="ZK12" s="276"/>
      <c r="ZL12" s="276"/>
      <c r="ZM12" s="276"/>
      <c r="ZN12" s="276"/>
      <c r="ZO12" s="276"/>
      <c r="ZP12" s="276"/>
      <c r="ZQ12" s="276"/>
      <c r="ZR12" s="276"/>
      <c r="ZS12" s="276"/>
      <c r="ZT12" s="276"/>
      <c r="ZU12" s="276"/>
      <c r="ZV12" s="276"/>
      <c r="ZW12" s="276"/>
      <c r="ZX12" s="276"/>
      <c r="ZY12" s="276"/>
      <c r="ZZ12" s="276"/>
      <c r="AAA12" s="276"/>
      <c r="AAB12" s="276"/>
      <c r="AAC12" s="276"/>
      <c r="AAD12" s="276"/>
      <c r="AAE12" s="276"/>
      <c r="AAF12" s="276"/>
      <c r="AAG12" s="276"/>
      <c r="AAH12" s="276"/>
      <c r="AAI12" s="276"/>
      <c r="AAJ12" s="276"/>
      <c r="AAK12" s="276"/>
      <c r="AAL12" s="276"/>
      <c r="AAM12" s="276"/>
      <c r="AAN12" s="276"/>
      <c r="AAO12" s="276"/>
      <c r="AAP12" s="276"/>
    </row>
    <row r="13" spans="1:720" s="168" customFormat="1" ht="15.75">
      <c r="A13" s="273"/>
      <c r="B13" s="273"/>
      <c r="C13" s="273"/>
      <c r="D13" s="273"/>
      <c r="E13" s="273"/>
      <c r="F13" s="273"/>
      <c r="G13" s="273"/>
      <c r="H13" s="279"/>
      <c r="I13" s="275"/>
      <c r="J13" s="275"/>
      <c r="K13" s="275"/>
      <c r="L13" s="275"/>
      <c r="M13" s="275"/>
      <c r="N13" s="275"/>
      <c r="O13" s="276"/>
      <c r="P13" s="276"/>
      <c r="Q13" s="276"/>
      <c r="R13" s="276"/>
      <c r="S13" s="276"/>
      <c r="T13" s="276"/>
      <c r="U13" s="276"/>
      <c r="V13" s="277"/>
      <c r="W13" s="278"/>
      <c r="X13" s="278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276"/>
      <c r="GW13" s="276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276"/>
      <c r="HJ13" s="276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276"/>
      <c r="HW13" s="276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276"/>
      <c r="IJ13" s="276"/>
      <c r="IK13" s="276"/>
      <c r="IL13" s="276"/>
      <c r="IM13" s="276"/>
      <c r="IN13" s="276"/>
      <c r="IO13" s="276"/>
      <c r="IP13" s="276"/>
      <c r="IQ13" s="276"/>
      <c r="IR13" s="276"/>
      <c r="IS13" s="276"/>
      <c r="IT13" s="276"/>
      <c r="IU13" s="276"/>
      <c r="IV13" s="276"/>
      <c r="IW13" s="276"/>
      <c r="IX13" s="276"/>
      <c r="IY13" s="276"/>
      <c r="IZ13" s="276"/>
      <c r="JA13" s="276"/>
      <c r="JB13" s="276"/>
      <c r="JC13" s="276"/>
      <c r="JD13" s="276"/>
      <c r="JE13" s="276"/>
      <c r="JF13" s="276"/>
      <c r="JG13" s="276"/>
      <c r="JH13" s="276"/>
      <c r="JI13" s="276"/>
      <c r="JJ13" s="276"/>
      <c r="JK13" s="276"/>
      <c r="JL13" s="276"/>
      <c r="JM13" s="276"/>
      <c r="JN13" s="276"/>
      <c r="JO13" s="276"/>
      <c r="JP13" s="276"/>
      <c r="JQ13" s="276"/>
      <c r="JR13" s="276"/>
      <c r="JS13" s="276"/>
      <c r="JT13" s="276"/>
      <c r="JU13" s="276"/>
      <c r="JV13" s="276"/>
      <c r="JW13" s="276"/>
      <c r="JX13" s="276"/>
      <c r="JY13" s="276"/>
      <c r="JZ13" s="276"/>
      <c r="KA13" s="276"/>
      <c r="KB13" s="276"/>
      <c r="KC13" s="276"/>
      <c r="KD13" s="276"/>
      <c r="KE13" s="276"/>
      <c r="KF13" s="276"/>
      <c r="KG13" s="276"/>
      <c r="KH13" s="276"/>
      <c r="KI13" s="276"/>
      <c r="KJ13" s="276"/>
      <c r="KK13" s="276"/>
      <c r="KL13" s="276"/>
      <c r="KM13" s="276"/>
      <c r="KN13" s="276"/>
      <c r="KO13" s="276"/>
      <c r="KP13" s="276"/>
      <c r="KQ13" s="276"/>
      <c r="KR13" s="276"/>
      <c r="KS13" s="276"/>
      <c r="KT13" s="276"/>
      <c r="KU13" s="276"/>
      <c r="KV13" s="276"/>
      <c r="KW13" s="276"/>
      <c r="KX13" s="276"/>
      <c r="KY13" s="276"/>
      <c r="KZ13" s="276"/>
      <c r="LA13" s="276"/>
      <c r="LB13" s="276"/>
      <c r="LC13" s="276"/>
      <c r="LD13" s="276"/>
      <c r="LE13" s="276"/>
      <c r="LF13" s="276"/>
      <c r="LG13" s="276"/>
      <c r="LH13" s="276"/>
      <c r="LI13" s="276"/>
      <c r="LJ13" s="276"/>
      <c r="LK13" s="276"/>
      <c r="LL13" s="276"/>
      <c r="LM13" s="276"/>
      <c r="LN13" s="276"/>
      <c r="LO13" s="276"/>
      <c r="LP13" s="276"/>
      <c r="LQ13" s="276"/>
      <c r="LR13" s="276"/>
      <c r="LS13" s="276"/>
      <c r="LT13" s="276"/>
      <c r="LU13" s="276"/>
      <c r="LV13" s="276"/>
      <c r="LW13" s="276"/>
      <c r="LX13" s="276"/>
      <c r="LY13" s="276"/>
      <c r="LZ13" s="276"/>
      <c r="MA13" s="276"/>
      <c r="MB13" s="276"/>
      <c r="MC13" s="276"/>
      <c r="MD13" s="276"/>
      <c r="ME13" s="276"/>
      <c r="MF13" s="276"/>
      <c r="MG13" s="276"/>
      <c r="MH13" s="276"/>
      <c r="MI13" s="276"/>
      <c r="MJ13" s="276"/>
      <c r="MK13" s="276"/>
      <c r="ML13" s="276"/>
      <c r="MM13" s="276"/>
      <c r="MN13" s="276"/>
      <c r="MO13" s="276"/>
      <c r="MP13" s="276"/>
      <c r="MQ13" s="276"/>
      <c r="MR13" s="276"/>
      <c r="MS13" s="276"/>
      <c r="MT13" s="276"/>
      <c r="MU13" s="276"/>
      <c r="MV13" s="276"/>
      <c r="MW13" s="276"/>
      <c r="MX13" s="276"/>
      <c r="MY13" s="276"/>
      <c r="MZ13" s="276"/>
      <c r="NA13" s="276"/>
      <c r="NB13" s="276"/>
      <c r="NC13" s="276"/>
      <c r="ND13" s="276"/>
      <c r="NE13" s="276"/>
      <c r="NF13" s="276"/>
      <c r="NG13" s="276"/>
      <c r="NH13" s="276"/>
      <c r="NI13" s="276"/>
      <c r="NJ13" s="276"/>
      <c r="NK13" s="276"/>
      <c r="NL13" s="276"/>
      <c r="NM13" s="276"/>
      <c r="NN13" s="276"/>
      <c r="NO13" s="276"/>
      <c r="NP13" s="276"/>
      <c r="NQ13" s="276"/>
      <c r="NR13" s="276"/>
      <c r="NS13" s="276"/>
      <c r="NT13" s="276"/>
      <c r="NU13" s="276"/>
      <c r="NV13" s="276"/>
      <c r="NW13" s="276"/>
      <c r="NX13" s="276"/>
      <c r="NY13" s="276"/>
      <c r="NZ13" s="276"/>
      <c r="OA13" s="276"/>
      <c r="OB13" s="276"/>
      <c r="OC13" s="276"/>
      <c r="OD13" s="276"/>
      <c r="OE13" s="276"/>
      <c r="OF13" s="276"/>
      <c r="OG13" s="276"/>
      <c r="OH13" s="276"/>
      <c r="OI13" s="276"/>
      <c r="OJ13" s="276"/>
      <c r="OK13" s="276"/>
      <c r="OL13" s="276"/>
      <c r="OM13" s="276"/>
      <c r="ON13" s="276"/>
      <c r="OO13" s="276"/>
      <c r="OP13" s="276"/>
      <c r="OQ13" s="276"/>
      <c r="OR13" s="276"/>
      <c r="OS13" s="276"/>
      <c r="OT13" s="276"/>
      <c r="OU13" s="276"/>
      <c r="OV13" s="276"/>
      <c r="OW13" s="276"/>
      <c r="OX13" s="276"/>
      <c r="OY13" s="276"/>
      <c r="OZ13" s="276"/>
      <c r="PA13" s="276"/>
      <c r="PB13" s="276"/>
      <c r="PC13" s="276"/>
      <c r="PD13" s="276"/>
      <c r="PE13" s="276"/>
      <c r="PF13" s="276"/>
      <c r="PG13" s="276"/>
      <c r="PH13" s="276"/>
      <c r="PI13" s="276"/>
      <c r="PJ13" s="276"/>
      <c r="PK13" s="276"/>
      <c r="PL13" s="276"/>
      <c r="PM13" s="276"/>
      <c r="PN13" s="276"/>
      <c r="PO13" s="276"/>
      <c r="PP13" s="276"/>
      <c r="PQ13" s="276"/>
      <c r="PR13" s="276"/>
      <c r="PS13" s="276"/>
      <c r="PT13" s="276"/>
      <c r="PU13" s="276"/>
      <c r="PV13" s="276"/>
      <c r="PW13" s="276"/>
      <c r="PX13" s="276"/>
      <c r="PY13" s="276"/>
      <c r="PZ13" s="276"/>
      <c r="QA13" s="276"/>
      <c r="QB13" s="276"/>
      <c r="QC13" s="276"/>
      <c r="QD13" s="276"/>
      <c r="QE13" s="276"/>
      <c r="QF13" s="276"/>
      <c r="QG13" s="276"/>
      <c r="QH13" s="276"/>
      <c r="QI13" s="276"/>
      <c r="QJ13" s="276"/>
      <c r="QK13" s="276"/>
      <c r="QL13" s="276"/>
      <c r="QM13" s="276"/>
      <c r="QN13" s="276"/>
      <c r="QO13" s="276"/>
      <c r="QP13" s="276"/>
      <c r="QQ13" s="276"/>
      <c r="QR13" s="276"/>
      <c r="QS13" s="276"/>
      <c r="QT13" s="276"/>
      <c r="QU13" s="276"/>
      <c r="QV13" s="276"/>
      <c r="QW13" s="276"/>
      <c r="QX13" s="276"/>
      <c r="QY13" s="276"/>
      <c r="QZ13" s="276"/>
      <c r="RA13" s="276"/>
      <c r="RB13" s="276"/>
      <c r="RC13" s="276"/>
      <c r="RD13" s="276"/>
      <c r="RE13" s="276"/>
      <c r="RF13" s="276"/>
      <c r="RG13" s="276"/>
      <c r="RH13" s="276"/>
      <c r="RI13" s="276"/>
      <c r="RJ13" s="276"/>
      <c r="RK13" s="276"/>
      <c r="RL13" s="276"/>
      <c r="RM13" s="276"/>
      <c r="RN13" s="276"/>
      <c r="RO13" s="276"/>
      <c r="RP13" s="276"/>
      <c r="RQ13" s="276"/>
      <c r="RR13" s="276"/>
      <c r="RS13" s="276"/>
      <c r="RT13" s="276"/>
      <c r="RU13" s="276"/>
      <c r="RV13" s="276"/>
      <c r="RW13" s="276"/>
      <c r="RX13" s="276"/>
      <c r="RY13" s="276"/>
      <c r="RZ13" s="276"/>
      <c r="SA13" s="276"/>
      <c r="SB13" s="276"/>
      <c r="SC13" s="276"/>
      <c r="SD13" s="276"/>
      <c r="SE13" s="276"/>
      <c r="SF13" s="276"/>
      <c r="SG13" s="276"/>
      <c r="SH13" s="276"/>
      <c r="SI13" s="276"/>
      <c r="SJ13" s="276"/>
      <c r="SK13" s="276"/>
      <c r="SL13" s="276"/>
      <c r="SM13" s="276"/>
      <c r="SN13" s="276"/>
      <c r="SO13" s="276"/>
      <c r="SP13" s="276"/>
      <c r="SQ13" s="276"/>
      <c r="SR13" s="276"/>
      <c r="SS13" s="276"/>
      <c r="ST13" s="276"/>
      <c r="SU13" s="276"/>
      <c r="SV13" s="276"/>
      <c r="SW13" s="276"/>
      <c r="SX13" s="276"/>
      <c r="SY13" s="276"/>
      <c r="SZ13" s="276"/>
      <c r="TA13" s="276"/>
      <c r="TB13" s="276"/>
      <c r="TC13" s="276"/>
      <c r="TD13" s="276"/>
      <c r="TE13" s="276"/>
      <c r="TF13" s="276"/>
      <c r="TG13" s="276"/>
      <c r="TH13" s="276"/>
      <c r="TI13" s="276"/>
      <c r="TJ13" s="276"/>
      <c r="TK13" s="276"/>
      <c r="TL13" s="276"/>
      <c r="TM13" s="276"/>
      <c r="TN13" s="276"/>
      <c r="TO13" s="276"/>
      <c r="TP13" s="276"/>
      <c r="TQ13" s="276"/>
      <c r="TR13" s="276"/>
      <c r="TS13" s="276"/>
      <c r="TT13" s="276"/>
      <c r="TU13" s="276"/>
      <c r="TV13" s="276"/>
      <c r="TW13" s="276"/>
      <c r="TX13" s="276"/>
      <c r="TY13" s="276"/>
      <c r="TZ13" s="276"/>
      <c r="UA13" s="276"/>
      <c r="UB13" s="276"/>
      <c r="UC13" s="276"/>
      <c r="UD13" s="276"/>
      <c r="UE13" s="276"/>
      <c r="UF13" s="276"/>
      <c r="UG13" s="276"/>
      <c r="UH13" s="276"/>
      <c r="UI13" s="276"/>
      <c r="UJ13" s="276"/>
      <c r="UK13" s="276"/>
      <c r="UL13" s="276"/>
      <c r="UM13" s="276"/>
      <c r="UN13" s="276"/>
      <c r="UO13" s="276"/>
      <c r="UP13" s="276"/>
      <c r="UQ13" s="276"/>
      <c r="UR13" s="276"/>
      <c r="US13" s="276"/>
      <c r="UT13" s="276"/>
      <c r="UU13" s="276"/>
      <c r="UV13" s="276"/>
      <c r="UW13" s="276"/>
      <c r="UX13" s="276"/>
      <c r="UY13" s="276"/>
      <c r="UZ13" s="276"/>
      <c r="VA13" s="276"/>
      <c r="VB13" s="276"/>
      <c r="VC13" s="276"/>
      <c r="VD13" s="276"/>
      <c r="VE13" s="276"/>
      <c r="VF13" s="276"/>
      <c r="VG13" s="276"/>
      <c r="VH13" s="276"/>
      <c r="VI13" s="276"/>
      <c r="VJ13" s="276"/>
      <c r="VK13" s="276"/>
      <c r="VL13" s="276"/>
      <c r="VM13" s="276"/>
      <c r="VN13" s="276"/>
      <c r="VO13" s="276"/>
      <c r="VP13" s="276"/>
      <c r="VQ13" s="276"/>
      <c r="VR13" s="276"/>
      <c r="VS13" s="276"/>
      <c r="VT13" s="276"/>
      <c r="VU13" s="276"/>
      <c r="VV13" s="276"/>
      <c r="VW13" s="276"/>
      <c r="VX13" s="276"/>
      <c r="VY13" s="276"/>
      <c r="VZ13" s="276"/>
      <c r="WA13" s="276"/>
      <c r="WB13" s="276"/>
      <c r="WC13" s="276"/>
      <c r="WD13" s="276"/>
      <c r="WE13" s="276"/>
      <c r="WF13" s="276"/>
      <c r="WG13" s="276"/>
      <c r="WH13" s="276"/>
      <c r="WI13" s="276"/>
      <c r="WJ13" s="276"/>
      <c r="WK13" s="276"/>
      <c r="WL13" s="276"/>
      <c r="WM13" s="276"/>
      <c r="WN13" s="276"/>
      <c r="WO13" s="276"/>
      <c r="WP13" s="276"/>
      <c r="WQ13" s="276"/>
      <c r="WR13" s="276"/>
      <c r="WS13" s="276"/>
      <c r="WT13" s="276"/>
      <c r="WU13" s="276"/>
      <c r="WV13" s="276"/>
      <c r="WW13" s="276"/>
      <c r="WX13" s="276"/>
      <c r="WY13" s="276"/>
      <c r="WZ13" s="276"/>
      <c r="XA13" s="276"/>
      <c r="XB13" s="276"/>
      <c r="XC13" s="276"/>
      <c r="XD13" s="276"/>
      <c r="XE13" s="276"/>
      <c r="XF13" s="276"/>
      <c r="XG13" s="276"/>
      <c r="XH13" s="276"/>
      <c r="XI13" s="276"/>
      <c r="XJ13" s="276"/>
      <c r="XK13" s="276"/>
      <c r="XL13" s="276"/>
      <c r="XM13" s="276"/>
      <c r="XN13" s="276"/>
      <c r="XO13" s="276"/>
      <c r="XP13" s="276"/>
      <c r="XQ13" s="276"/>
      <c r="XR13" s="276"/>
      <c r="XS13" s="276"/>
      <c r="XT13" s="276"/>
      <c r="XU13" s="276"/>
      <c r="XV13" s="276"/>
      <c r="XW13" s="276"/>
      <c r="XX13" s="276"/>
      <c r="XY13" s="276"/>
      <c r="XZ13" s="276"/>
      <c r="YA13" s="276"/>
      <c r="YB13" s="276"/>
      <c r="YC13" s="276"/>
      <c r="YD13" s="276"/>
      <c r="YE13" s="276"/>
      <c r="YF13" s="276"/>
      <c r="YG13" s="276"/>
      <c r="YH13" s="276"/>
      <c r="YI13" s="276"/>
      <c r="YJ13" s="276"/>
      <c r="YK13" s="276"/>
      <c r="YL13" s="276"/>
      <c r="YM13" s="276"/>
      <c r="YN13" s="276"/>
      <c r="YO13" s="276"/>
      <c r="YP13" s="276"/>
      <c r="YQ13" s="276"/>
      <c r="YR13" s="276"/>
      <c r="YS13" s="276"/>
      <c r="YT13" s="276"/>
      <c r="YU13" s="276"/>
      <c r="YV13" s="276"/>
      <c r="YW13" s="276"/>
      <c r="YX13" s="276"/>
      <c r="YY13" s="276"/>
      <c r="YZ13" s="276"/>
      <c r="ZA13" s="276"/>
      <c r="ZB13" s="276"/>
      <c r="ZC13" s="276"/>
      <c r="ZD13" s="276"/>
      <c r="ZE13" s="276"/>
      <c r="ZF13" s="276"/>
      <c r="ZG13" s="276"/>
      <c r="ZH13" s="276"/>
      <c r="ZI13" s="276"/>
      <c r="ZJ13" s="276"/>
      <c r="ZK13" s="276"/>
      <c r="ZL13" s="276"/>
      <c r="ZM13" s="276"/>
      <c r="ZN13" s="276"/>
      <c r="ZO13" s="276"/>
      <c r="ZP13" s="276"/>
      <c r="ZQ13" s="276"/>
      <c r="ZR13" s="276"/>
      <c r="ZS13" s="276"/>
      <c r="ZT13" s="276"/>
      <c r="ZU13" s="276"/>
      <c r="ZV13" s="276"/>
      <c r="ZW13" s="276"/>
      <c r="ZX13" s="276"/>
      <c r="ZY13" s="276"/>
      <c r="ZZ13" s="276"/>
      <c r="AAA13" s="276"/>
      <c r="AAB13" s="276"/>
      <c r="AAC13" s="276"/>
      <c r="AAD13" s="276"/>
      <c r="AAE13" s="276"/>
      <c r="AAF13" s="276"/>
      <c r="AAG13" s="276"/>
      <c r="AAH13" s="276"/>
      <c r="AAI13" s="276"/>
      <c r="AAJ13" s="276"/>
      <c r="AAK13" s="276"/>
      <c r="AAL13" s="276"/>
      <c r="AAM13" s="276"/>
      <c r="AAN13" s="276"/>
      <c r="AAO13" s="276"/>
      <c r="AAP13" s="276"/>
    </row>
    <row r="14" spans="1:720" s="2" customFormat="1">
      <c r="A14" s="259"/>
      <c r="B14" s="259"/>
      <c r="C14" s="259"/>
      <c r="D14" s="280"/>
      <c r="E14" s="259"/>
      <c r="F14" s="259"/>
      <c r="G14" s="259"/>
      <c r="H14" s="259"/>
      <c r="I14" s="259"/>
      <c r="J14" s="259"/>
      <c r="K14" s="258"/>
      <c r="L14" s="258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  <c r="IV14" s="259"/>
      <c r="IW14" s="259"/>
      <c r="IX14" s="259"/>
      <c r="IY14" s="259"/>
      <c r="IZ14" s="259"/>
      <c r="JA14" s="259"/>
      <c r="JB14" s="259"/>
      <c r="JC14" s="259"/>
      <c r="JD14" s="259"/>
      <c r="JE14" s="259"/>
      <c r="JF14" s="259"/>
      <c r="JG14" s="259"/>
      <c r="JH14" s="259"/>
      <c r="JI14" s="259"/>
      <c r="JJ14" s="259"/>
      <c r="JK14" s="259"/>
      <c r="JL14" s="259"/>
      <c r="JM14" s="259"/>
      <c r="JN14" s="259"/>
      <c r="JO14" s="259"/>
      <c r="JP14" s="259"/>
      <c r="JQ14" s="259"/>
      <c r="JR14" s="259"/>
      <c r="JS14" s="259"/>
      <c r="JT14" s="259"/>
      <c r="JU14" s="259"/>
      <c r="JV14" s="259"/>
      <c r="JW14" s="259"/>
      <c r="JX14" s="259"/>
      <c r="JY14" s="259"/>
      <c r="JZ14" s="259"/>
      <c r="KA14" s="259"/>
      <c r="KB14" s="259"/>
      <c r="KC14" s="259"/>
      <c r="KD14" s="259"/>
      <c r="KE14" s="259"/>
      <c r="KF14" s="259"/>
      <c r="KG14" s="259"/>
      <c r="KH14" s="259"/>
      <c r="KI14" s="259"/>
      <c r="KJ14" s="259"/>
      <c r="KK14" s="259"/>
      <c r="KL14" s="259"/>
      <c r="KM14" s="259"/>
      <c r="KN14" s="259"/>
      <c r="KO14" s="259"/>
      <c r="KP14" s="259"/>
      <c r="KQ14" s="259"/>
      <c r="KR14" s="259"/>
      <c r="KS14" s="259"/>
      <c r="KT14" s="259"/>
      <c r="KU14" s="259"/>
      <c r="KV14" s="259"/>
      <c r="KW14" s="259"/>
      <c r="KX14" s="259"/>
      <c r="KY14" s="259"/>
      <c r="KZ14" s="259"/>
      <c r="LA14" s="259"/>
      <c r="LB14" s="259"/>
      <c r="LC14" s="259"/>
      <c r="LD14" s="259"/>
      <c r="LE14" s="259"/>
      <c r="LF14" s="259"/>
      <c r="LG14" s="259"/>
      <c r="LH14" s="259"/>
      <c r="LI14" s="259"/>
      <c r="LJ14" s="259"/>
      <c r="LK14" s="259"/>
      <c r="LL14" s="259"/>
      <c r="LM14" s="259"/>
      <c r="LN14" s="259"/>
      <c r="LO14" s="259"/>
      <c r="LP14" s="259"/>
      <c r="LQ14" s="259"/>
      <c r="LR14" s="259"/>
      <c r="LS14" s="259"/>
      <c r="LT14" s="259"/>
      <c r="LU14" s="259"/>
      <c r="LV14" s="259"/>
      <c r="LW14" s="259"/>
      <c r="LX14" s="259"/>
      <c r="LY14" s="259"/>
      <c r="LZ14" s="259"/>
      <c r="MA14" s="259"/>
      <c r="MB14" s="259"/>
      <c r="MC14" s="259"/>
      <c r="MD14" s="259"/>
      <c r="ME14" s="259"/>
      <c r="MF14" s="259"/>
      <c r="MG14" s="259"/>
      <c r="MH14" s="259"/>
      <c r="MI14" s="259"/>
      <c r="MJ14" s="259"/>
      <c r="MK14" s="259"/>
      <c r="ML14" s="259"/>
      <c r="MM14" s="259"/>
      <c r="MN14" s="259"/>
      <c r="MO14" s="259"/>
      <c r="MP14" s="259"/>
      <c r="MQ14" s="259"/>
      <c r="MR14" s="259"/>
      <c r="MS14" s="259"/>
      <c r="MT14" s="259"/>
      <c r="MU14" s="259"/>
      <c r="MV14" s="259"/>
      <c r="MW14" s="259"/>
      <c r="MX14" s="259"/>
      <c r="MY14" s="259"/>
      <c r="MZ14" s="259"/>
      <c r="NA14" s="259"/>
      <c r="NB14" s="259"/>
      <c r="NC14" s="259"/>
      <c r="ND14" s="259"/>
      <c r="NE14" s="259"/>
      <c r="NF14" s="259"/>
      <c r="NG14" s="259"/>
      <c r="NH14" s="259"/>
      <c r="NI14" s="259"/>
      <c r="NJ14" s="259"/>
      <c r="NK14" s="259"/>
      <c r="NL14" s="259"/>
      <c r="NM14" s="259"/>
      <c r="NN14" s="259"/>
      <c r="NO14" s="259"/>
      <c r="NP14" s="259"/>
      <c r="NQ14" s="259"/>
      <c r="NR14" s="259"/>
      <c r="NS14" s="259"/>
      <c r="NT14" s="259"/>
      <c r="NU14" s="259"/>
      <c r="NV14" s="259"/>
      <c r="NW14" s="259"/>
      <c r="NX14" s="259"/>
      <c r="NY14" s="259"/>
      <c r="NZ14" s="259"/>
      <c r="OA14" s="259"/>
      <c r="OB14" s="259"/>
      <c r="OC14" s="259"/>
      <c r="OD14" s="259"/>
      <c r="OE14" s="259"/>
      <c r="OF14" s="259"/>
      <c r="OG14" s="259"/>
      <c r="OH14" s="259"/>
      <c r="OI14" s="259"/>
      <c r="OJ14" s="259"/>
      <c r="OK14" s="259"/>
      <c r="OL14" s="259"/>
      <c r="OM14" s="259"/>
      <c r="ON14" s="259"/>
      <c r="OO14" s="259"/>
      <c r="OP14" s="259"/>
      <c r="OQ14" s="259"/>
      <c r="OR14" s="259"/>
      <c r="OS14" s="259"/>
      <c r="OT14" s="259"/>
      <c r="OU14" s="259"/>
      <c r="OV14" s="259"/>
      <c r="OW14" s="259"/>
      <c r="OX14" s="259"/>
      <c r="OY14" s="259"/>
      <c r="OZ14" s="259"/>
      <c r="PA14" s="259"/>
      <c r="PB14" s="259"/>
      <c r="PC14" s="259"/>
      <c r="PD14" s="259"/>
      <c r="PE14" s="259"/>
      <c r="PF14" s="259"/>
      <c r="PG14" s="259"/>
      <c r="PH14" s="259"/>
      <c r="PI14" s="259"/>
      <c r="PJ14" s="259"/>
      <c r="PK14" s="259"/>
      <c r="PL14" s="259"/>
      <c r="PM14" s="259"/>
      <c r="PN14" s="259"/>
      <c r="PO14" s="259"/>
      <c r="PP14" s="259"/>
      <c r="PQ14" s="259"/>
      <c r="PR14" s="259"/>
      <c r="PS14" s="259"/>
      <c r="PT14" s="259"/>
      <c r="PU14" s="259"/>
      <c r="PV14" s="259"/>
      <c r="PW14" s="259"/>
      <c r="PX14" s="259"/>
      <c r="PY14" s="259"/>
      <c r="PZ14" s="259"/>
      <c r="QA14" s="259"/>
      <c r="QB14" s="259"/>
      <c r="QC14" s="259"/>
      <c r="QD14" s="259"/>
      <c r="QE14" s="259"/>
      <c r="QF14" s="259"/>
      <c r="QG14" s="259"/>
      <c r="QH14" s="259"/>
      <c r="QI14" s="259"/>
      <c r="QJ14" s="259"/>
      <c r="QK14" s="259"/>
      <c r="QL14" s="259"/>
      <c r="QM14" s="259"/>
      <c r="QN14" s="259"/>
      <c r="QO14" s="259"/>
      <c r="QP14" s="259"/>
      <c r="QQ14" s="259"/>
      <c r="QR14" s="259"/>
      <c r="QS14" s="259"/>
      <c r="QT14" s="259"/>
      <c r="QU14" s="259"/>
      <c r="QV14" s="259"/>
      <c r="QW14" s="259"/>
      <c r="QX14" s="259"/>
      <c r="QY14" s="259"/>
      <c r="QZ14" s="259"/>
      <c r="RA14" s="259"/>
      <c r="RB14" s="259"/>
      <c r="RC14" s="259"/>
      <c r="RD14" s="259"/>
      <c r="RE14" s="259"/>
      <c r="RF14" s="259"/>
      <c r="RG14" s="259"/>
      <c r="RH14" s="259"/>
      <c r="RI14" s="259"/>
      <c r="RJ14" s="259"/>
      <c r="RK14" s="259"/>
      <c r="RL14" s="259"/>
      <c r="RM14" s="259"/>
      <c r="RN14" s="259"/>
      <c r="RO14" s="259"/>
      <c r="RP14" s="259"/>
      <c r="RQ14" s="259"/>
      <c r="RR14" s="259"/>
      <c r="RS14" s="259"/>
      <c r="RT14" s="259"/>
      <c r="RU14" s="259"/>
      <c r="RV14" s="259"/>
      <c r="RW14" s="259"/>
      <c r="RX14" s="259"/>
      <c r="RY14" s="259"/>
      <c r="RZ14" s="259"/>
      <c r="SA14" s="259"/>
      <c r="SB14" s="259"/>
      <c r="SC14" s="259"/>
      <c r="SD14" s="259"/>
      <c r="SE14" s="259"/>
      <c r="SF14" s="259"/>
      <c r="SG14" s="259"/>
      <c r="SH14" s="259"/>
      <c r="SI14" s="259"/>
      <c r="SJ14" s="259"/>
      <c r="SK14" s="259"/>
      <c r="SL14" s="259"/>
      <c r="SM14" s="259"/>
      <c r="SN14" s="259"/>
      <c r="SO14" s="259"/>
      <c r="SP14" s="259"/>
      <c r="SQ14" s="259"/>
      <c r="SR14" s="259"/>
      <c r="SS14" s="259"/>
      <c r="ST14" s="259"/>
      <c r="SU14" s="259"/>
      <c r="SV14" s="259"/>
      <c r="SW14" s="259"/>
      <c r="SX14" s="259"/>
      <c r="SY14" s="259"/>
      <c r="SZ14" s="259"/>
      <c r="TA14" s="259"/>
      <c r="TB14" s="259"/>
      <c r="TC14" s="259"/>
      <c r="TD14" s="259"/>
      <c r="TE14" s="259"/>
      <c r="TF14" s="259"/>
      <c r="TG14" s="259"/>
      <c r="TH14" s="259"/>
      <c r="TI14" s="259"/>
      <c r="TJ14" s="259"/>
      <c r="TK14" s="259"/>
      <c r="TL14" s="259"/>
      <c r="TM14" s="259"/>
      <c r="TN14" s="259"/>
      <c r="TO14" s="259"/>
      <c r="TP14" s="259"/>
      <c r="TQ14" s="259"/>
      <c r="TR14" s="259"/>
      <c r="TS14" s="259"/>
      <c r="TT14" s="259"/>
      <c r="TU14" s="259"/>
      <c r="TV14" s="259"/>
      <c r="TW14" s="259"/>
      <c r="TX14" s="259"/>
      <c r="TY14" s="259"/>
      <c r="TZ14" s="259"/>
      <c r="UA14" s="259"/>
      <c r="UB14" s="259"/>
      <c r="UC14" s="259"/>
      <c r="UD14" s="259"/>
      <c r="UE14" s="259"/>
      <c r="UF14" s="259"/>
      <c r="UG14" s="259"/>
      <c r="UH14" s="259"/>
      <c r="UI14" s="259"/>
      <c r="UJ14" s="259"/>
      <c r="UK14" s="259"/>
      <c r="UL14" s="259"/>
      <c r="UM14" s="259"/>
      <c r="UN14" s="259"/>
      <c r="UO14" s="259"/>
      <c r="UP14" s="259"/>
      <c r="UQ14" s="259"/>
      <c r="UR14" s="259"/>
      <c r="US14" s="259"/>
      <c r="UT14" s="259"/>
      <c r="UU14" s="259"/>
      <c r="UV14" s="259"/>
      <c r="UW14" s="259"/>
      <c r="UX14" s="259"/>
      <c r="UY14" s="259"/>
      <c r="UZ14" s="259"/>
      <c r="VA14" s="259"/>
      <c r="VB14" s="259"/>
      <c r="VC14" s="259"/>
      <c r="VD14" s="259"/>
      <c r="VE14" s="259"/>
      <c r="VF14" s="259"/>
      <c r="VG14" s="259"/>
      <c r="VH14" s="259"/>
      <c r="VI14" s="259"/>
      <c r="VJ14" s="259"/>
      <c r="VK14" s="259"/>
      <c r="VL14" s="259"/>
      <c r="VM14" s="259"/>
      <c r="VN14" s="259"/>
      <c r="VO14" s="259"/>
      <c r="VP14" s="259"/>
      <c r="VQ14" s="259"/>
      <c r="VR14" s="259"/>
      <c r="VS14" s="259"/>
      <c r="VT14" s="259"/>
      <c r="VU14" s="259"/>
      <c r="VV14" s="259"/>
      <c r="VW14" s="259"/>
      <c r="VX14" s="259"/>
      <c r="VY14" s="259"/>
      <c r="VZ14" s="259"/>
      <c r="WA14" s="259"/>
      <c r="WB14" s="259"/>
      <c r="WC14" s="259"/>
      <c r="WD14" s="259"/>
      <c r="WE14" s="259"/>
      <c r="WF14" s="259"/>
      <c r="WG14" s="259"/>
      <c r="WH14" s="259"/>
      <c r="WI14" s="259"/>
      <c r="WJ14" s="259"/>
      <c r="WK14" s="259"/>
      <c r="WL14" s="259"/>
      <c r="WM14" s="259"/>
      <c r="WN14" s="259"/>
      <c r="WO14" s="259"/>
      <c r="WP14" s="259"/>
      <c r="WQ14" s="259"/>
      <c r="WR14" s="259"/>
      <c r="WS14" s="259"/>
      <c r="WT14" s="259"/>
      <c r="WU14" s="259"/>
      <c r="WV14" s="259"/>
      <c r="WW14" s="259"/>
      <c r="WX14" s="259"/>
      <c r="WY14" s="259"/>
      <c r="WZ14" s="259"/>
      <c r="XA14" s="259"/>
      <c r="XB14" s="259"/>
      <c r="XC14" s="259"/>
      <c r="XD14" s="259"/>
      <c r="XE14" s="259"/>
      <c r="XF14" s="259"/>
      <c r="XG14" s="259"/>
      <c r="XH14" s="259"/>
      <c r="XI14" s="259"/>
      <c r="XJ14" s="259"/>
      <c r="XK14" s="259"/>
      <c r="XL14" s="259"/>
      <c r="XM14" s="259"/>
      <c r="XN14" s="259"/>
      <c r="XO14" s="259"/>
      <c r="XP14" s="259"/>
      <c r="XQ14" s="259"/>
      <c r="XR14" s="259"/>
      <c r="XS14" s="259"/>
      <c r="XT14" s="259"/>
      <c r="XU14" s="259"/>
      <c r="XV14" s="259"/>
      <c r="XW14" s="259"/>
      <c r="XX14" s="259"/>
      <c r="XY14" s="259"/>
      <c r="XZ14" s="259"/>
      <c r="YA14" s="259"/>
      <c r="YB14" s="259"/>
      <c r="YC14" s="259"/>
      <c r="YD14" s="259"/>
      <c r="YE14" s="259"/>
      <c r="YF14" s="259"/>
      <c r="YG14" s="259"/>
      <c r="YH14" s="259"/>
      <c r="YI14" s="259"/>
      <c r="YJ14" s="259"/>
      <c r="YK14" s="259"/>
      <c r="YL14" s="259"/>
      <c r="YM14" s="259"/>
      <c r="YN14" s="259"/>
      <c r="YO14" s="259"/>
      <c r="YP14" s="259"/>
      <c r="YQ14" s="259"/>
      <c r="YR14" s="259"/>
      <c r="YS14" s="259"/>
      <c r="YT14" s="259"/>
      <c r="YU14" s="259"/>
      <c r="YV14" s="259"/>
      <c r="YW14" s="259"/>
      <c r="YX14" s="259"/>
      <c r="YY14" s="259"/>
      <c r="YZ14" s="259"/>
      <c r="ZA14" s="259"/>
      <c r="ZB14" s="259"/>
      <c r="ZC14" s="259"/>
      <c r="ZD14" s="259"/>
      <c r="ZE14" s="259"/>
      <c r="ZF14" s="259"/>
      <c r="ZG14" s="259"/>
      <c r="ZH14" s="259"/>
      <c r="ZI14" s="259"/>
      <c r="ZJ14" s="259"/>
      <c r="ZK14" s="259"/>
      <c r="ZL14" s="259"/>
      <c r="ZM14" s="259"/>
      <c r="ZN14" s="259"/>
      <c r="ZO14" s="259"/>
      <c r="ZP14" s="259"/>
      <c r="ZQ14" s="259"/>
      <c r="ZR14" s="259"/>
      <c r="ZS14" s="259"/>
      <c r="ZT14" s="259"/>
      <c r="ZU14" s="259"/>
      <c r="ZV14" s="259"/>
      <c r="ZW14" s="259"/>
      <c r="ZX14" s="259"/>
      <c r="ZY14" s="259"/>
      <c r="ZZ14" s="259"/>
      <c r="AAA14" s="259"/>
      <c r="AAB14" s="259"/>
      <c r="AAC14" s="259"/>
      <c r="AAD14" s="259"/>
      <c r="AAE14" s="259"/>
      <c r="AAF14" s="259"/>
      <c r="AAG14" s="259"/>
      <c r="AAH14" s="259"/>
      <c r="AAI14" s="259"/>
      <c r="AAJ14" s="259"/>
      <c r="AAK14" s="259"/>
      <c r="AAL14" s="259"/>
      <c r="AAM14" s="259"/>
      <c r="AAN14" s="259"/>
      <c r="AAO14" s="259"/>
      <c r="AAP14" s="259"/>
    </row>
    <row r="15" spans="1:720" s="89" customFormat="1" ht="12.75">
      <c r="A15" s="281"/>
      <c r="B15" s="281"/>
      <c r="C15" s="281"/>
      <c r="D15" s="282"/>
      <c r="E15" s="282"/>
      <c r="F15" s="283"/>
      <c r="G15" s="283"/>
      <c r="H15" s="284"/>
      <c r="I15" s="284"/>
      <c r="J15" s="284"/>
      <c r="K15" s="284"/>
      <c r="L15" s="284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1"/>
      <c r="GO15" s="281"/>
      <c r="GP15" s="281"/>
      <c r="GQ15" s="281"/>
      <c r="GR15" s="281"/>
      <c r="GS15" s="281"/>
      <c r="GT15" s="281"/>
      <c r="GU15" s="281"/>
      <c r="GV15" s="281"/>
      <c r="GW15" s="281"/>
      <c r="GX15" s="281"/>
      <c r="GY15" s="281"/>
      <c r="GZ15" s="281"/>
      <c r="HA15" s="281"/>
      <c r="HB15" s="281"/>
      <c r="HC15" s="281"/>
      <c r="HD15" s="281"/>
      <c r="HE15" s="281"/>
      <c r="HF15" s="281"/>
      <c r="HG15" s="281"/>
      <c r="HH15" s="281"/>
      <c r="HI15" s="281"/>
      <c r="HJ15" s="281"/>
      <c r="HK15" s="281"/>
      <c r="HL15" s="281"/>
      <c r="HM15" s="281"/>
      <c r="HN15" s="281"/>
      <c r="HO15" s="281"/>
      <c r="HP15" s="281"/>
      <c r="HQ15" s="281"/>
      <c r="HR15" s="281"/>
      <c r="HS15" s="281"/>
      <c r="HT15" s="281"/>
      <c r="HU15" s="281"/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  <c r="IF15" s="281"/>
      <c r="IG15" s="281"/>
      <c r="IH15" s="281"/>
      <c r="II15" s="281"/>
      <c r="IJ15" s="281"/>
      <c r="IK15" s="281"/>
      <c r="IL15" s="281"/>
      <c r="IM15" s="281"/>
      <c r="IN15" s="281"/>
      <c r="IO15" s="281"/>
      <c r="IP15" s="281"/>
      <c r="IQ15" s="281"/>
      <c r="IR15" s="281"/>
      <c r="IS15" s="281"/>
      <c r="IT15" s="281"/>
      <c r="IU15" s="281"/>
      <c r="IV15" s="281"/>
      <c r="IW15" s="281"/>
      <c r="IX15" s="281"/>
      <c r="IY15" s="281"/>
      <c r="IZ15" s="281"/>
      <c r="JA15" s="281"/>
      <c r="JB15" s="281"/>
      <c r="JC15" s="281"/>
      <c r="JD15" s="281"/>
      <c r="JE15" s="281"/>
      <c r="JF15" s="281"/>
      <c r="JG15" s="281"/>
      <c r="JH15" s="281"/>
      <c r="JI15" s="281"/>
      <c r="JJ15" s="281"/>
      <c r="JK15" s="281"/>
      <c r="JL15" s="281"/>
      <c r="JM15" s="281"/>
      <c r="JN15" s="281"/>
      <c r="JO15" s="281"/>
      <c r="JP15" s="281"/>
      <c r="JQ15" s="281"/>
      <c r="JR15" s="281"/>
      <c r="JS15" s="281"/>
      <c r="JT15" s="281"/>
      <c r="JU15" s="281"/>
      <c r="JV15" s="281"/>
      <c r="JW15" s="281"/>
      <c r="JX15" s="281"/>
      <c r="JY15" s="281"/>
      <c r="JZ15" s="281"/>
      <c r="KA15" s="281"/>
      <c r="KB15" s="281"/>
      <c r="KC15" s="281"/>
      <c r="KD15" s="281"/>
      <c r="KE15" s="281"/>
      <c r="KF15" s="281"/>
      <c r="KG15" s="281"/>
      <c r="KH15" s="281"/>
      <c r="KI15" s="281"/>
      <c r="KJ15" s="281"/>
      <c r="KK15" s="281"/>
      <c r="KL15" s="281"/>
      <c r="KM15" s="281"/>
      <c r="KN15" s="281"/>
      <c r="KO15" s="281"/>
      <c r="KP15" s="281"/>
      <c r="KQ15" s="281"/>
      <c r="KR15" s="281"/>
      <c r="KS15" s="281"/>
      <c r="KT15" s="281"/>
      <c r="KU15" s="281"/>
      <c r="KV15" s="281"/>
      <c r="KW15" s="281"/>
      <c r="KX15" s="281"/>
      <c r="KY15" s="281"/>
      <c r="KZ15" s="281"/>
      <c r="LA15" s="281"/>
      <c r="LB15" s="281"/>
      <c r="LC15" s="281"/>
      <c r="LD15" s="281"/>
      <c r="LE15" s="281"/>
      <c r="LF15" s="281"/>
      <c r="LG15" s="281"/>
      <c r="LH15" s="281"/>
      <c r="LI15" s="281"/>
      <c r="LJ15" s="281"/>
      <c r="LK15" s="281"/>
      <c r="LL15" s="281"/>
      <c r="LM15" s="281"/>
      <c r="LN15" s="281"/>
      <c r="LO15" s="281"/>
      <c r="LP15" s="281"/>
      <c r="LQ15" s="281"/>
      <c r="LR15" s="281"/>
      <c r="LS15" s="281"/>
      <c r="LT15" s="281"/>
      <c r="LU15" s="281"/>
      <c r="LV15" s="281"/>
      <c r="LW15" s="281"/>
      <c r="LX15" s="281"/>
      <c r="LY15" s="281"/>
      <c r="LZ15" s="281"/>
      <c r="MA15" s="281"/>
      <c r="MB15" s="281"/>
      <c r="MC15" s="281"/>
      <c r="MD15" s="281"/>
      <c r="ME15" s="281"/>
      <c r="MF15" s="281"/>
      <c r="MG15" s="281"/>
      <c r="MH15" s="281"/>
      <c r="MI15" s="281"/>
      <c r="MJ15" s="281"/>
      <c r="MK15" s="281"/>
      <c r="ML15" s="281"/>
      <c r="MM15" s="281"/>
      <c r="MN15" s="281"/>
      <c r="MO15" s="281"/>
      <c r="MP15" s="281"/>
      <c r="MQ15" s="281"/>
      <c r="MR15" s="281"/>
      <c r="MS15" s="281"/>
      <c r="MT15" s="281"/>
      <c r="MU15" s="281"/>
      <c r="MV15" s="281"/>
      <c r="MW15" s="281"/>
      <c r="MX15" s="281"/>
      <c r="MY15" s="281"/>
      <c r="MZ15" s="281"/>
      <c r="NA15" s="281"/>
      <c r="NB15" s="281"/>
      <c r="NC15" s="281"/>
      <c r="ND15" s="281"/>
      <c r="NE15" s="281"/>
      <c r="NF15" s="281"/>
      <c r="NG15" s="281"/>
      <c r="NH15" s="281"/>
      <c r="NI15" s="281"/>
      <c r="NJ15" s="281"/>
      <c r="NK15" s="281"/>
      <c r="NL15" s="281"/>
      <c r="NM15" s="281"/>
      <c r="NN15" s="281"/>
      <c r="NO15" s="281"/>
      <c r="NP15" s="281"/>
      <c r="NQ15" s="281"/>
      <c r="NR15" s="281"/>
      <c r="NS15" s="281"/>
      <c r="NT15" s="281"/>
      <c r="NU15" s="281"/>
      <c r="NV15" s="281"/>
      <c r="NW15" s="281"/>
      <c r="NX15" s="281"/>
      <c r="NY15" s="281"/>
      <c r="NZ15" s="281"/>
      <c r="OA15" s="281"/>
      <c r="OB15" s="281"/>
      <c r="OC15" s="281"/>
      <c r="OD15" s="281"/>
      <c r="OE15" s="281"/>
      <c r="OF15" s="281"/>
      <c r="OG15" s="281"/>
      <c r="OH15" s="281"/>
      <c r="OI15" s="281"/>
      <c r="OJ15" s="281"/>
      <c r="OK15" s="281"/>
      <c r="OL15" s="281"/>
      <c r="OM15" s="281"/>
      <c r="ON15" s="281"/>
      <c r="OO15" s="281"/>
      <c r="OP15" s="281"/>
      <c r="OQ15" s="281"/>
      <c r="OR15" s="281"/>
      <c r="OS15" s="281"/>
      <c r="OT15" s="281"/>
      <c r="OU15" s="281"/>
      <c r="OV15" s="281"/>
      <c r="OW15" s="281"/>
      <c r="OX15" s="281"/>
      <c r="OY15" s="281"/>
      <c r="OZ15" s="281"/>
      <c r="PA15" s="281"/>
      <c r="PB15" s="281"/>
      <c r="PC15" s="281"/>
      <c r="PD15" s="281"/>
      <c r="PE15" s="281"/>
      <c r="PF15" s="281"/>
      <c r="PG15" s="281"/>
      <c r="PH15" s="281"/>
      <c r="PI15" s="281"/>
      <c r="PJ15" s="281"/>
      <c r="PK15" s="281"/>
      <c r="PL15" s="281"/>
      <c r="PM15" s="281"/>
      <c r="PN15" s="281"/>
      <c r="PO15" s="281"/>
      <c r="PP15" s="281"/>
      <c r="PQ15" s="281"/>
      <c r="PR15" s="281"/>
      <c r="PS15" s="281"/>
      <c r="PT15" s="281"/>
      <c r="PU15" s="281"/>
      <c r="PV15" s="281"/>
      <c r="PW15" s="281"/>
      <c r="PX15" s="281"/>
      <c r="PY15" s="281"/>
      <c r="PZ15" s="281"/>
      <c r="QA15" s="281"/>
      <c r="QB15" s="281"/>
      <c r="QC15" s="281"/>
      <c r="QD15" s="281"/>
      <c r="QE15" s="281"/>
      <c r="QF15" s="281"/>
      <c r="QG15" s="281"/>
      <c r="QH15" s="281"/>
      <c r="QI15" s="281"/>
      <c r="QJ15" s="281"/>
      <c r="QK15" s="281"/>
      <c r="QL15" s="281"/>
      <c r="QM15" s="281"/>
      <c r="QN15" s="281"/>
      <c r="QO15" s="281"/>
      <c r="QP15" s="281"/>
      <c r="QQ15" s="281"/>
      <c r="QR15" s="281"/>
      <c r="QS15" s="281"/>
      <c r="QT15" s="281"/>
      <c r="QU15" s="281"/>
      <c r="QV15" s="281"/>
      <c r="QW15" s="281"/>
      <c r="QX15" s="281"/>
      <c r="QY15" s="281"/>
      <c r="QZ15" s="281"/>
      <c r="RA15" s="281"/>
      <c r="RB15" s="281"/>
      <c r="RC15" s="281"/>
      <c r="RD15" s="281"/>
      <c r="RE15" s="281"/>
      <c r="RF15" s="281"/>
      <c r="RG15" s="281"/>
      <c r="RH15" s="281"/>
      <c r="RI15" s="281"/>
      <c r="RJ15" s="281"/>
      <c r="RK15" s="281"/>
      <c r="RL15" s="281"/>
      <c r="RM15" s="281"/>
      <c r="RN15" s="281"/>
      <c r="RO15" s="281"/>
      <c r="RP15" s="281"/>
      <c r="RQ15" s="281"/>
      <c r="RR15" s="281"/>
      <c r="RS15" s="281"/>
      <c r="RT15" s="281"/>
      <c r="RU15" s="281"/>
      <c r="RV15" s="281"/>
      <c r="RW15" s="281"/>
      <c r="RX15" s="281"/>
      <c r="RY15" s="281"/>
      <c r="RZ15" s="281"/>
      <c r="SA15" s="281"/>
      <c r="SB15" s="281"/>
      <c r="SC15" s="281"/>
      <c r="SD15" s="281"/>
      <c r="SE15" s="281"/>
      <c r="SF15" s="281"/>
      <c r="SG15" s="281"/>
      <c r="SH15" s="281"/>
      <c r="SI15" s="281"/>
      <c r="SJ15" s="281"/>
      <c r="SK15" s="281"/>
      <c r="SL15" s="281"/>
      <c r="SM15" s="281"/>
      <c r="SN15" s="281"/>
      <c r="SO15" s="281"/>
      <c r="SP15" s="281"/>
      <c r="SQ15" s="281"/>
      <c r="SR15" s="281"/>
      <c r="SS15" s="281"/>
      <c r="ST15" s="281"/>
      <c r="SU15" s="281"/>
      <c r="SV15" s="281"/>
      <c r="SW15" s="281"/>
      <c r="SX15" s="281"/>
      <c r="SY15" s="281"/>
      <c r="SZ15" s="281"/>
      <c r="TA15" s="281"/>
      <c r="TB15" s="281"/>
      <c r="TC15" s="281"/>
      <c r="TD15" s="281"/>
      <c r="TE15" s="281"/>
      <c r="TF15" s="281"/>
      <c r="TG15" s="281"/>
      <c r="TH15" s="281"/>
      <c r="TI15" s="281"/>
      <c r="TJ15" s="281"/>
      <c r="TK15" s="281"/>
      <c r="TL15" s="281"/>
      <c r="TM15" s="281"/>
      <c r="TN15" s="281"/>
      <c r="TO15" s="281"/>
      <c r="TP15" s="281"/>
      <c r="TQ15" s="281"/>
      <c r="TR15" s="281"/>
      <c r="TS15" s="281"/>
      <c r="TT15" s="281"/>
      <c r="TU15" s="281"/>
      <c r="TV15" s="281"/>
      <c r="TW15" s="281"/>
      <c r="TX15" s="281"/>
      <c r="TY15" s="281"/>
      <c r="TZ15" s="281"/>
      <c r="UA15" s="281"/>
      <c r="UB15" s="281"/>
      <c r="UC15" s="281"/>
      <c r="UD15" s="281"/>
      <c r="UE15" s="281"/>
      <c r="UF15" s="281"/>
      <c r="UG15" s="281"/>
      <c r="UH15" s="281"/>
      <c r="UI15" s="281"/>
      <c r="UJ15" s="281"/>
      <c r="UK15" s="281"/>
      <c r="UL15" s="281"/>
      <c r="UM15" s="281"/>
      <c r="UN15" s="281"/>
      <c r="UO15" s="281"/>
      <c r="UP15" s="281"/>
      <c r="UQ15" s="281"/>
      <c r="UR15" s="281"/>
      <c r="US15" s="281"/>
      <c r="UT15" s="281"/>
      <c r="UU15" s="281"/>
      <c r="UV15" s="281"/>
      <c r="UW15" s="281"/>
      <c r="UX15" s="281"/>
      <c r="UY15" s="281"/>
      <c r="UZ15" s="281"/>
      <c r="VA15" s="281"/>
      <c r="VB15" s="281"/>
      <c r="VC15" s="281"/>
      <c r="VD15" s="281"/>
      <c r="VE15" s="281"/>
      <c r="VF15" s="281"/>
      <c r="VG15" s="281"/>
      <c r="VH15" s="281"/>
      <c r="VI15" s="281"/>
      <c r="VJ15" s="281"/>
      <c r="VK15" s="281"/>
      <c r="VL15" s="281"/>
      <c r="VM15" s="281"/>
      <c r="VN15" s="281"/>
      <c r="VO15" s="281"/>
      <c r="VP15" s="281"/>
      <c r="VQ15" s="281"/>
      <c r="VR15" s="281"/>
      <c r="VS15" s="281"/>
      <c r="VT15" s="281"/>
      <c r="VU15" s="281"/>
      <c r="VV15" s="281"/>
      <c r="VW15" s="281"/>
      <c r="VX15" s="281"/>
      <c r="VY15" s="281"/>
      <c r="VZ15" s="281"/>
      <c r="WA15" s="281"/>
      <c r="WB15" s="281"/>
      <c r="WC15" s="281"/>
      <c r="WD15" s="281"/>
      <c r="WE15" s="281"/>
      <c r="WF15" s="281"/>
      <c r="WG15" s="281"/>
      <c r="WH15" s="281"/>
      <c r="WI15" s="281"/>
      <c r="WJ15" s="281"/>
      <c r="WK15" s="281"/>
      <c r="WL15" s="281"/>
      <c r="WM15" s="281"/>
      <c r="WN15" s="281"/>
      <c r="WO15" s="281"/>
      <c r="WP15" s="281"/>
      <c r="WQ15" s="281"/>
      <c r="WR15" s="281"/>
      <c r="WS15" s="281"/>
      <c r="WT15" s="281"/>
      <c r="WU15" s="281"/>
      <c r="WV15" s="281"/>
      <c r="WW15" s="281"/>
      <c r="WX15" s="281"/>
      <c r="WY15" s="281"/>
      <c r="WZ15" s="281"/>
      <c r="XA15" s="281"/>
      <c r="XB15" s="281"/>
      <c r="XC15" s="281"/>
      <c r="XD15" s="281"/>
      <c r="XE15" s="281"/>
      <c r="XF15" s="281"/>
      <c r="XG15" s="281"/>
      <c r="XH15" s="281"/>
      <c r="XI15" s="281"/>
      <c r="XJ15" s="281"/>
      <c r="XK15" s="281"/>
      <c r="XL15" s="281"/>
      <c r="XM15" s="281"/>
      <c r="XN15" s="281"/>
      <c r="XO15" s="281"/>
      <c r="XP15" s="281"/>
      <c r="XQ15" s="281"/>
      <c r="XR15" s="281"/>
      <c r="XS15" s="281"/>
      <c r="XT15" s="281"/>
      <c r="XU15" s="281"/>
      <c r="XV15" s="281"/>
      <c r="XW15" s="281"/>
      <c r="XX15" s="281"/>
      <c r="XY15" s="281"/>
      <c r="XZ15" s="281"/>
      <c r="YA15" s="281"/>
      <c r="YB15" s="281"/>
      <c r="YC15" s="281"/>
      <c r="YD15" s="281"/>
      <c r="YE15" s="281"/>
      <c r="YF15" s="281"/>
      <c r="YG15" s="281"/>
      <c r="YH15" s="281"/>
      <c r="YI15" s="281"/>
      <c r="YJ15" s="281"/>
      <c r="YK15" s="281"/>
      <c r="YL15" s="281"/>
      <c r="YM15" s="281"/>
      <c r="YN15" s="281"/>
      <c r="YO15" s="281"/>
      <c r="YP15" s="281"/>
      <c r="YQ15" s="281"/>
      <c r="YR15" s="281"/>
      <c r="YS15" s="281"/>
      <c r="YT15" s="281"/>
      <c r="YU15" s="281"/>
      <c r="YV15" s="281"/>
      <c r="YW15" s="281"/>
      <c r="YX15" s="281"/>
      <c r="YY15" s="281"/>
      <c r="YZ15" s="281"/>
      <c r="ZA15" s="281"/>
      <c r="ZB15" s="281"/>
      <c r="ZC15" s="281"/>
      <c r="ZD15" s="281"/>
      <c r="ZE15" s="281"/>
      <c r="ZF15" s="281"/>
      <c r="ZG15" s="281"/>
      <c r="ZH15" s="281"/>
      <c r="ZI15" s="281"/>
      <c r="ZJ15" s="281"/>
      <c r="ZK15" s="281"/>
      <c r="ZL15" s="281"/>
      <c r="ZM15" s="281"/>
      <c r="ZN15" s="281"/>
      <c r="ZO15" s="281"/>
      <c r="ZP15" s="281"/>
      <c r="ZQ15" s="281"/>
      <c r="ZR15" s="281"/>
      <c r="ZS15" s="281"/>
      <c r="ZT15" s="281"/>
      <c r="ZU15" s="281"/>
      <c r="ZV15" s="281"/>
      <c r="ZW15" s="281"/>
      <c r="ZX15" s="281"/>
      <c r="ZY15" s="281"/>
      <c r="ZZ15" s="281"/>
      <c r="AAA15" s="281"/>
      <c r="AAB15" s="281"/>
      <c r="AAC15" s="281"/>
      <c r="AAD15" s="281"/>
      <c r="AAE15" s="281"/>
      <c r="AAF15" s="281"/>
      <c r="AAG15" s="281"/>
      <c r="AAH15" s="281"/>
      <c r="AAI15" s="281"/>
      <c r="AAJ15" s="281"/>
      <c r="AAK15" s="281"/>
      <c r="AAL15" s="281"/>
      <c r="AAM15" s="281"/>
      <c r="AAN15" s="281"/>
      <c r="AAO15" s="281"/>
      <c r="AAP15" s="281"/>
    </row>
    <row r="16" spans="1:720" s="93" customFormat="1" ht="15.75">
      <c r="A16" s="425" t="s">
        <v>506</v>
      </c>
      <c r="B16" s="425"/>
      <c r="C16" s="425"/>
      <c r="D16" s="285"/>
      <c r="E16" s="425" t="s">
        <v>634</v>
      </c>
      <c r="F16" s="425"/>
      <c r="G16" s="425"/>
      <c r="H16" s="425"/>
      <c r="K16" s="422"/>
      <c r="L16" s="422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5"/>
      <c r="GD16" s="285"/>
      <c r="GE16" s="285"/>
      <c r="GF16" s="285"/>
      <c r="GG16" s="285"/>
      <c r="GH16" s="285"/>
      <c r="GI16" s="285"/>
      <c r="GJ16" s="285"/>
      <c r="GK16" s="285"/>
      <c r="GL16" s="285"/>
      <c r="GM16" s="285"/>
      <c r="GN16" s="285"/>
      <c r="GO16" s="285"/>
      <c r="GP16" s="285"/>
      <c r="GQ16" s="285"/>
      <c r="GR16" s="285"/>
      <c r="GS16" s="285"/>
      <c r="GT16" s="285"/>
      <c r="GU16" s="285"/>
      <c r="GV16" s="285"/>
      <c r="GW16" s="285"/>
      <c r="GX16" s="285"/>
      <c r="GY16" s="285"/>
      <c r="GZ16" s="285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5"/>
      <c r="HM16" s="285"/>
      <c r="HN16" s="285"/>
      <c r="HO16" s="285"/>
      <c r="HP16" s="285"/>
      <c r="HQ16" s="285"/>
      <c r="HR16" s="285"/>
      <c r="HS16" s="285"/>
      <c r="HT16" s="285"/>
      <c r="HU16" s="285"/>
      <c r="HV16" s="285"/>
      <c r="HW16" s="285"/>
      <c r="HX16" s="285"/>
      <c r="HY16" s="285"/>
      <c r="HZ16" s="285"/>
      <c r="IA16" s="285"/>
      <c r="IB16" s="285"/>
      <c r="IC16" s="285"/>
      <c r="ID16" s="285"/>
      <c r="IE16" s="285"/>
      <c r="IF16" s="285"/>
      <c r="IG16" s="285"/>
      <c r="IH16" s="285"/>
      <c r="II16" s="285"/>
      <c r="IJ16" s="285"/>
      <c r="IK16" s="285"/>
      <c r="IL16" s="285"/>
      <c r="IM16" s="285"/>
      <c r="IN16" s="285"/>
      <c r="IO16" s="285"/>
      <c r="IP16" s="285"/>
      <c r="IQ16" s="285"/>
      <c r="IR16" s="285"/>
      <c r="IS16" s="285"/>
      <c r="IT16" s="285"/>
      <c r="IU16" s="285"/>
      <c r="IV16" s="285"/>
      <c r="IW16" s="285"/>
      <c r="IX16" s="285"/>
      <c r="IY16" s="285"/>
      <c r="IZ16" s="285"/>
      <c r="JA16" s="285"/>
      <c r="JB16" s="285"/>
      <c r="JC16" s="285"/>
      <c r="JD16" s="285"/>
      <c r="JE16" s="285"/>
      <c r="JF16" s="285"/>
      <c r="JG16" s="285"/>
      <c r="JH16" s="285"/>
      <c r="JI16" s="285"/>
      <c r="JJ16" s="285"/>
      <c r="JK16" s="285"/>
      <c r="JL16" s="285"/>
      <c r="JM16" s="285"/>
      <c r="JN16" s="285"/>
      <c r="JO16" s="285"/>
      <c r="JP16" s="285"/>
      <c r="JQ16" s="285"/>
      <c r="JR16" s="285"/>
      <c r="JS16" s="285"/>
      <c r="JT16" s="285"/>
      <c r="JU16" s="285"/>
      <c r="JV16" s="285"/>
      <c r="JW16" s="285"/>
      <c r="JX16" s="285"/>
      <c r="JY16" s="285"/>
      <c r="JZ16" s="285"/>
      <c r="KA16" s="285"/>
      <c r="KB16" s="285"/>
      <c r="KC16" s="285"/>
      <c r="KD16" s="285"/>
      <c r="KE16" s="285"/>
      <c r="KF16" s="285"/>
      <c r="KG16" s="285"/>
      <c r="KH16" s="285"/>
      <c r="KI16" s="285"/>
      <c r="KJ16" s="285"/>
      <c r="KK16" s="285"/>
      <c r="KL16" s="285"/>
      <c r="KM16" s="285"/>
      <c r="KN16" s="285"/>
      <c r="KO16" s="285"/>
      <c r="KP16" s="285"/>
      <c r="KQ16" s="285"/>
      <c r="KR16" s="285"/>
      <c r="KS16" s="285"/>
      <c r="KT16" s="285"/>
      <c r="KU16" s="285"/>
      <c r="KV16" s="285"/>
      <c r="KW16" s="285"/>
      <c r="KX16" s="285"/>
      <c r="KY16" s="285"/>
      <c r="KZ16" s="285"/>
      <c r="LA16" s="285"/>
      <c r="LB16" s="285"/>
      <c r="LC16" s="285"/>
      <c r="LD16" s="285"/>
      <c r="LE16" s="285"/>
      <c r="LF16" s="285"/>
      <c r="LG16" s="285"/>
      <c r="LH16" s="285"/>
      <c r="LI16" s="285"/>
      <c r="LJ16" s="285"/>
      <c r="LK16" s="285"/>
      <c r="LL16" s="285"/>
      <c r="LM16" s="285"/>
      <c r="LN16" s="285"/>
      <c r="LO16" s="285"/>
      <c r="LP16" s="285"/>
      <c r="LQ16" s="285"/>
      <c r="LR16" s="285"/>
      <c r="LS16" s="285"/>
      <c r="LT16" s="285"/>
      <c r="LU16" s="285"/>
      <c r="LV16" s="285"/>
      <c r="LW16" s="285"/>
      <c r="LX16" s="285"/>
      <c r="LY16" s="285"/>
      <c r="LZ16" s="285"/>
      <c r="MA16" s="285"/>
      <c r="MB16" s="285"/>
      <c r="MC16" s="285"/>
      <c r="MD16" s="285"/>
      <c r="ME16" s="285"/>
      <c r="MF16" s="285"/>
      <c r="MG16" s="285"/>
      <c r="MH16" s="285"/>
      <c r="MI16" s="285"/>
      <c r="MJ16" s="285"/>
      <c r="MK16" s="285"/>
      <c r="ML16" s="285"/>
      <c r="MM16" s="285"/>
      <c r="MN16" s="285"/>
      <c r="MO16" s="285"/>
      <c r="MP16" s="285"/>
      <c r="MQ16" s="285"/>
      <c r="MR16" s="285"/>
      <c r="MS16" s="285"/>
      <c r="MT16" s="285"/>
      <c r="MU16" s="285"/>
      <c r="MV16" s="285"/>
      <c r="MW16" s="285"/>
      <c r="MX16" s="285"/>
      <c r="MY16" s="285"/>
      <c r="MZ16" s="285"/>
      <c r="NA16" s="285"/>
      <c r="NB16" s="285"/>
      <c r="NC16" s="285"/>
      <c r="ND16" s="285"/>
      <c r="NE16" s="285"/>
      <c r="NF16" s="285"/>
      <c r="NG16" s="285"/>
      <c r="NH16" s="285"/>
      <c r="NI16" s="285"/>
      <c r="NJ16" s="285"/>
      <c r="NK16" s="285"/>
      <c r="NL16" s="285"/>
      <c r="NM16" s="285"/>
      <c r="NN16" s="285"/>
      <c r="NO16" s="285"/>
      <c r="NP16" s="285"/>
      <c r="NQ16" s="285"/>
      <c r="NR16" s="285"/>
      <c r="NS16" s="285"/>
      <c r="NT16" s="285"/>
      <c r="NU16" s="285"/>
      <c r="NV16" s="285"/>
      <c r="NW16" s="285"/>
      <c r="NX16" s="285"/>
      <c r="NY16" s="285"/>
      <c r="NZ16" s="285"/>
      <c r="OA16" s="285"/>
      <c r="OB16" s="285"/>
      <c r="OC16" s="285"/>
      <c r="OD16" s="285"/>
      <c r="OE16" s="285"/>
      <c r="OF16" s="285"/>
      <c r="OG16" s="285"/>
      <c r="OH16" s="285"/>
      <c r="OI16" s="285"/>
      <c r="OJ16" s="285"/>
      <c r="OK16" s="285"/>
      <c r="OL16" s="285"/>
      <c r="OM16" s="285"/>
      <c r="ON16" s="285"/>
      <c r="OO16" s="285"/>
      <c r="OP16" s="285"/>
      <c r="OQ16" s="285"/>
      <c r="OR16" s="285"/>
      <c r="OS16" s="285"/>
      <c r="OT16" s="285"/>
      <c r="OU16" s="285"/>
      <c r="OV16" s="285"/>
      <c r="OW16" s="285"/>
      <c r="OX16" s="285"/>
      <c r="OY16" s="285"/>
      <c r="OZ16" s="285"/>
      <c r="PA16" s="285"/>
      <c r="PB16" s="285"/>
      <c r="PC16" s="285"/>
      <c r="PD16" s="285"/>
      <c r="PE16" s="285"/>
      <c r="PF16" s="285"/>
      <c r="PG16" s="285"/>
      <c r="PH16" s="285"/>
      <c r="PI16" s="285"/>
      <c r="PJ16" s="285"/>
      <c r="PK16" s="285"/>
      <c r="PL16" s="285"/>
      <c r="PM16" s="285"/>
      <c r="PN16" s="285"/>
      <c r="PO16" s="285"/>
      <c r="PP16" s="285"/>
      <c r="PQ16" s="285"/>
      <c r="PR16" s="285"/>
      <c r="PS16" s="285"/>
      <c r="PT16" s="285"/>
      <c r="PU16" s="285"/>
      <c r="PV16" s="285"/>
      <c r="PW16" s="285"/>
      <c r="PX16" s="285"/>
      <c r="PY16" s="285"/>
      <c r="PZ16" s="285"/>
      <c r="QA16" s="285"/>
      <c r="QB16" s="285"/>
      <c r="QC16" s="285"/>
      <c r="QD16" s="285"/>
      <c r="QE16" s="285"/>
      <c r="QF16" s="285"/>
      <c r="QG16" s="285"/>
      <c r="QH16" s="285"/>
      <c r="QI16" s="285"/>
      <c r="QJ16" s="285"/>
      <c r="QK16" s="285"/>
      <c r="QL16" s="285"/>
      <c r="QM16" s="285"/>
      <c r="QN16" s="285"/>
      <c r="QO16" s="285"/>
      <c r="QP16" s="285"/>
      <c r="QQ16" s="285"/>
      <c r="QR16" s="285"/>
      <c r="QS16" s="285"/>
      <c r="QT16" s="285"/>
      <c r="QU16" s="285"/>
      <c r="QV16" s="285"/>
      <c r="QW16" s="285"/>
      <c r="QX16" s="285"/>
      <c r="QY16" s="285"/>
      <c r="QZ16" s="285"/>
      <c r="RA16" s="285"/>
      <c r="RB16" s="285"/>
      <c r="RC16" s="285"/>
      <c r="RD16" s="285"/>
      <c r="RE16" s="285"/>
      <c r="RF16" s="285"/>
      <c r="RG16" s="285"/>
      <c r="RH16" s="285"/>
      <c r="RI16" s="285"/>
      <c r="RJ16" s="285"/>
      <c r="RK16" s="285"/>
      <c r="RL16" s="285"/>
      <c r="RM16" s="285"/>
      <c r="RN16" s="285"/>
      <c r="RO16" s="285"/>
      <c r="RP16" s="285"/>
      <c r="RQ16" s="285"/>
      <c r="RR16" s="285"/>
      <c r="RS16" s="285"/>
      <c r="RT16" s="285"/>
      <c r="RU16" s="285"/>
      <c r="RV16" s="285"/>
      <c r="RW16" s="285"/>
      <c r="RX16" s="285"/>
      <c r="RY16" s="285"/>
      <c r="RZ16" s="285"/>
      <c r="SA16" s="285"/>
      <c r="SB16" s="285"/>
      <c r="SC16" s="285"/>
      <c r="SD16" s="285"/>
      <c r="SE16" s="285"/>
      <c r="SF16" s="285"/>
      <c r="SG16" s="285"/>
      <c r="SH16" s="285"/>
      <c r="SI16" s="285"/>
      <c r="SJ16" s="285"/>
      <c r="SK16" s="285"/>
      <c r="SL16" s="285"/>
      <c r="SM16" s="285"/>
      <c r="SN16" s="285"/>
      <c r="SO16" s="285"/>
      <c r="SP16" s="285"/>
      <c r="SQ16" s="285"/>
      <c r="SR16" s="285"/>
      <c r="SS16" s="285"/>
      <c r="ST16" s="285"/>
      <c r="SU16" s="285"/>
      <c r="SV16" s="285"/>
      <c r="SW16" s="285"/>
      <c r="SX16" s="285"/>
      <c r="SY16" s="285"/>
      <c r="SZ16" s="285"/>
      <c r="TA16" s="285"/>
      <c r="TB16" s="285"/>
      <c r="TC16" s="285"/>
      <c r="TD16" s="285"/>
      <c r="TE16" s="285"/>
      <c r="TF16" s="285"/>
      <c r="TG16" s="285"/>
      <c r="TH16" s="285"/>
      <c r="TI16" s="285"/>
      <c r="TJ16" s="285"/>
      <c r="TK16" s="285"/>
      <c r="TL16" s="285"/>
      <c r="TM16" s="285"/>
      <c r="TN16" s="285"/>
      <c r="TO16" s="285"/>
      <c r="TP16" s="285"/>
      <c r="TQ16" s="285"/>
      <c r="TR16" s="285"/>
      <c r="TS16" s="285"/>
      <c r="TT16" s="285"/>
      <c r="TU16" s="285"/>
      <c r="TV16" s="285"/>
      <c r="TW16" s="285"/>
      <c r="TX16" s="285"/>
      <c r="TY16" s="285"/>
      <c r="TZ16" s="285"/>
      <c r="UA16" s="285"/>
      <c r="UB16" s="285"/>
      <c r="UC16" s="285"/>
      <c r="UD16" s="285"/>
      <c r="UE16" s="285"/>
      <c r="UF16" s="285"/>
      <c r="UG16" s="285"/>
      <c r="UH16" s="285"/>
      <c r="UI16" s="285"/>
      <c r="UJ16" s="285"/>
      <c r="UK16" s="285"/>
      <c r="UL16" s="285"/>
      <c r="UM16" s="285"/>
      <c r="UN16" s="285"/>
      <c r="UO16" s="285"/>
      <c r="UP16" s="285"/>
      <c r="UQ16" s="285"/>
      <c r="UR16" s="285"/>
      <c r="US16" s="285"/>
      <c r="UT16" s="285"/>
      <c r="UU16" s="285"/>
      <c r="UV16" s="285"/>
      <c r="UW16" s="285"/>
      <c r="UX16" s="285"/>
      <c r="UY16" s="285"/>
      <c r="UZ16" s="285"/>
      <c r="VA16" s="285"/>
      <c r="VB16" s="285"/>
      <c r="VC16" s="285"/>
      <c r="VD16" s="285"/>
      <c r="VE16" s="285"/>
      <c r="VF16" s="285"/>
      <c r="VG16" s="285"/>
      <c r="VH16" s="285"/>
      <c r="VI16" s="285"/>
      <c r="VJ16" s="285"/>
      <c r="VK16" s="285"/>
      <c r="VL16" s="285"/>
      <c r="VM16" s="285"/>
      <c r="VN16" s="285"/>
      <c r="VO16" s="285"/>
      <c r="VP16" s="285"/>
      <c r="VQ16" s="285"/>
      <c r="VR16" s="285"/>
      <c r="VS16" s="285"/>
      <c r="VT16" s="285"/>
      <c r="VU16" s="285"/>
      <c r="VV16" s="285"/>
      <c r="VW16" s="285"/>
      <c r="VX16" s="285"/>
      <c r="VY16" s="285"/>
      <c r="VZ16" s="285"/>
      <c r="WA16" s="285"/>
      <c r="WB16" s="285"/>
      <c r="WC16" s="285"/>
      <c r="WD16" s="285"/>
      <c r="WE16" s="285"/>
      <c r="WF16" s="285"/>
      <c r="WG16" s="285"/>
      <c r="WH16" s="285"/>
      <c r="WI16" s="285"/>
      <c r="WJ16" s="285"/>
      <c r="WK16" s="285"/>
      <c r="WL16" s="285"/>
      <c r="WM16" s="285"/>
      <c r="WN16" s="285"/>
      <c r="WO16" s="285"/>
      <c r="WP16" s="285"/>
      <c r="WQ16" s="285"/>
      <c r="WR16" s="285"/>
      <c r="WS16" s="285"/>
      <c r="WT16" s="285"/>
      <c r="WU16" s="285"/>
      <c r="WV16" s="285"/>
      <c r="WW16" s="285"/>
      <c r="WX16" s="285"/>
      <c r="WY16" s="285"/>
      <c r="WZ16" s="285"/>
      <c r="XA16" s="285"/>
      <c r="XB16" s="285"/>
      <c r="XC16" s="285"/>
      <c r="XD16" s="285"/>
      <c r="XE16" s="285"/>
      <c r="XF16" s="285"/>
      <c r="XG16" s="285"/>
      <c r="XH16" s="285"/>
      <c r="XI16" s="285"/>
      <c r="XJ16" s="285"/>
      <c r="XK16" s="285"/>
      <c r="XL16" s="285"/>
      <c r="XM16" s="285"/>
      <c r="XN16" s="285"/>
      <c r="XO16" s="285"/>
      <c r="XP16" s="285"/>
      <c r="XQ16" s="285"/>
      <c r="XR16" s="285"/>
      <c r="XS16" s="285"/>
      <c r="XT16" s="285"/>
      <c r="XU16" s="285"/>
      <c r="XV16" s="285"/>
      <c r="XW16" s="285"/>
      <c r="XX16" s="285"/>
      <c r="XY16" s="285"/>
      <c r="XZ16" s="285"/>
      <c r="YA16" s="285"/>
      <c r="YB16" s="285"/>
      <c r="YC16" s="285"/>
      <c r="YD16" s="285"/>
      <c r="YE16" s="285"/>
      <c r="YF16" s="285"/>
      <c r="YG16" s="285"/>
      <c r="YH16" s="285"/>
      <c r="YI16" s="285"/>
      <c r="YJ16" s="285"/>
      <c r="YK16" s="285"/>
      <c r="YL16" s="285"/>
      <c r="YM16" s="285"/>
      <c r="YN16" s="285"/>
      <c r="YO16" s="285"/>
      <c r="YP16" s="285"/>
      <c r="YQ16" s="285"/>
      <c r="YR16" s="285"/>
      <c r="YS16" s="285"/>
      <c r="YT16" s="285"/>
      <c r="YU16" s="285"/>
      <c r="YV16" s="285"/>
      <c r="YW16" s="285"/>
      <c r="YX16" s="285"/>
      <c r="YY16" s="285"/>
      <c r="YZ16" s="285"/>
      <c r="ZA16" s="285"/>
      <c r="ZB16" s="285"/>
      <c r="ZC16" s="285"/>
      <c r="ZD16" s="285"/>
      <c r="ZE16" s="285"/>
      <c r="ZF16" s="285"/>
      <c r="ZG16" s="285"/>
      <c r="ZH16" s="285"/>
      <c r="ZI16" s="285"/>
      <c r="ZJ16" s="285"/>
      <c r="ZK16" s="285"/>
      <c r="ZL16" s="285"/>
      <c r="ZM16" s="285"/>
      <c r="ZN16" s="285"/>
      <c r="ZO16" s="285"/>
      <c r="ZP16" s="285"/>
      <c r="ZQ16" s="285"/>
      <c r="ZR16" s="285"/>
      <c r="ZS16" s="285"/>
      <c r="ZT16" s="285"/>
      <c r="ZU16" s="285"/>
      <c r="ZV16" s="285"/>
      <c r="ZW16" s="285"/>
      <c r="ZX16" s="285"/>
      <c r="ZY16" s="285"/>
      <c r="ZZ16" s="285"/>
      <c r="AAA16" s="285"/>
      <c r="AAB16" s="285"/>
      <c r="AAC16" s="285"/>
      <c r="AAD16" s="285"/>
      <c r="AAE16" s="285"/>
      <c r="AAF16" s="285"/>
      <c r="AAG16" s="285"/>
      <c r="AAH16" s="285"/>
      <c r="AAI16" s="285"/>
      <c r="AAJ16" s="285"/>
      <c r="AAK16" s="285"/>
      <c r="AAL16" s="285"/>
      <c r="AAM16" s="285"/>
      <c r="AAN16" s="285"/>
      <c r="AAO16" s="285"/>
      <c r="AAP16" s="285"/>
      <c r="AAQ16" s="285"/>
      <c r="AAR16" s="285"/>
    </row>
    <row r="17" spans="1:720" s="94" customFormat="1" ht="15.75">
      <c r="A17" s="423" t="s">
        <v>507</v>
      </c>
      <c r="B17" s="423"/>
      <c r="C17" s="423"/>
      <c r="D17" s="286"/>
      <c r="E17" s="423" t="s">
        <v>468</v>
      </c>
      <c r="F17" s="423"/>
      <c r="G17" s="423"/>
      <c r="H17" s="423"/>
      <c r="K17" s="422"/>
      <c r="L17" s="422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6"/>
      <c r="EY17" s="286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86"/>
      <c r="FL17" s="286"/>
      <c r="FM17" s="286"/>
      <c r="FN17" s="286"/>
      <c r="FO17" s="286"/>
      <c r="FP17" s="286"/>
      <c r="FQ17" s="286"/>
      <c r="FR17" s="286"/>
      <c r="FS17" s="286"/>
      <c r="FT17" s="286"/>
      <c r="FU17" s="286"/>
      <c r="FV17" s="286"/>
      <c r="FW17" s="286"/>
      <c r="FX17" s="286"/>
      <c r="FY17" s="286"/>
      <c r="FZ17" s="286"/>
      <c r="GA17" s="286"/>
      <c r="GB17" s="286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6"/>
      <c r="GT17" s="286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286"/>
      <c r="HT17" s="286"/>
      <c r="HU17" s="286"/>
      <c r="HV17" s="286"/>
      <c r="HW17" s="286"/>
      <c r="HX17" s="286"/>
      <c r="HY17" s="286"/>
      <c r="HZ17" s="286"/>
      <c r="IA17" s="286"/>
      <c r="IB17" s="286"/>
      <c r="IC17" s="286"/>
      <c r="ID17" s="286"/>
      <c r="IE17" s="286"/>
      <c r="IF17" s="286"/>
      <c r="IG17" s="286"/>
      <c r="IH17" s="286"/>
      <c r="II17" s="286"/>
      <c r="IJ17" s="286"/>
      <c r="IK17" s="286"/>
      <c r="IL17" s="286"/>
      <c r="IM17" s="286"/>
      <c r="IN17" s="286"/>
      <c r="IO17" s="286"/>
      <c r="IP17" s="286"/>
      <c r="IQ17" s="286"/>
      <c r="IR17" s="286"/>
      <c r="IS17" s="286"/>
      <c r="IT17" s="286"/>
      <c r="IU17" s="286"/>
      <c r="IV17" s="286"/>
      <c r="IW17" s="286"/>
      <c r="IX17" s="286"/>
      <c r="IY17" s="286"/>
      <c r="IZ17" s="286"/>
      <c r="JA17" s="286"/>
      <c r="JB17" s="286"/>
      <c r="JC17" s="286"/>
      <c r="JD17" s="286"/>
      <c r="JE17" s="286"/>
      <c r="JF17" s="286"/>
      <c r="JG17" s="286"/>
      <c r="JH17" s="286"/>
      <c r="JI17" s="286"/>
      <c r="JJ17" s="286"/>
      <c r="JK17" s="286"/>
      <c r="JL17" s="286"/>
      <c r="JM17" s="286"/>
      <c r="JN17" s="286"/>
      <c r="JO17" s="286"/>
      <c r="JP17" s="286"/>
      <c r="JQ17" s="286"/>
      <c r="JR17" s="286"/>
      <c r="JS17" s="286"/>
      <c r="JT17" s="286"/>
      <c r="JU17" s="286"/>
      <c r="JV17" s="286"/>
      <c r="JW17" s="286"/>
      <c r="JX17" s="286"/>
      <c r="JY17" s="286"/>
      <c r="JZ17" s="286"/>
      <c r="KA17" s="286"/>
      <c r="KB17" s="286"/>
      <c r="KC17" s="286"/>
      <c r="KD17" s="286"/>
      <c r="KE17" s="286"/>
      <c r="KF17" s="286"/>
      <c r="KG17" s="286"/>
      <c r="KH17" s="286"/>
      <c r="KI17" s="286"/>
      <c r="KJ17" s="286"/>
      <c r="KK17" s="286"/>
      <c r="KL17" s="286"/>
      <c r="KM17" s="286"/>
      <c r="KN17" s="286"/>
      <c r="KO17" s="286"/>
      <c r="KP17" s="286"/>
      <c r="KQ17" s="286"/>
      <c r="KR17" s="286"/>
      <c r="KS17" s="286"/>
      <c r="KT17" s="286"/>
      <c r="KU17" s="286"/>
      <c r="KV17" s="286"/>
      <c r="KW17" s="286"/>
      <c r="KX17" s="286"/>
      <c r="KY17" s="286"/>
      <c r="KZ17" s="286"/>
      <c r="LA17" s="286"/>
      <c r="LB17" s="286"/>
      <c r="LC17" s="286"/>
      <c r="LD17" s="286"/>
      <c r="LE17" s="286"/>
      <c r="LF17" s="286"/>
      <c r="LG17" s="286"/>
      <c r="LH17" s="286"/>
      <c r="LI17" s="286"/>
      <c r="LJ17" s="286"/>
      <c r="LK17" s="286"/>
      <c r="LL17" s="286"/>
      <c r="LM17" s="286"/>
      <c r="LN17" s="286"/>
      <c r="LO17" s="286"/>
      <c r="LP17" s="286"/>
      <c r="LQ17" s="286"/>
      <c r="LR17" s="286"/>
      <c r="LS17" s="286"/>
      <c r="LT17" s="286"/>
      <c r="LU17" s="286"/>
      <c r="LV17" s="286"/>
      <c r="LW17" s="286"/>
      <c r="LX17" s="286"/>
      <c r="LY17" s="286"/>
      <c r="LZ17" s="286"/>
      <c r="MA17" s="286"/>
      <c r="MB17" s="286"/>
      <c r="MC17" s="286"/>
      <c r="MD17" s="286"/>
      <c r="ME17" s="286"/>
      <c r="MF17" s="286"/>
      <c r="MG17" s="286"/>
      <c r="MH17" s="286"/>
      <c r="MI17" s="286"/>
      <c r="MJ17" s="286"/>
      <c r="MK17" s="286"/>
      <c r="ML17" s="286"/>
      <c r="MM17" s="286"/>
      <c r="MN17" s="286"/>
      <c r="MO17" s="286"/>
      <c r="MP17" s="286"/>
      <c r="MQ17" s="286"/>
      <c r="MR17" s="286"/>
      <c r="MS17" s="286"/>
      <c r="MT17" s="286"/>
      <c r="MU17" s="286"/>
      <c r="MV17" s="286"/>
      <c r="MW17" s="286"/>
      <c r="MX17" s="286"/>
      <c r="MY17" s="286"/>
      <c r="MZ17" s="286"/>
      <c r="NA17" s="286"/>
      <c r="NB17" s="286"/>
      <c r="NC17" s="286"/>
      <c r="ND17" s="286"/>
      <c r="NE17" s="286"/>
      <c r="NF17" s="286"/>
      <c r="NG17" s="286"/>
      <c r="NH17" s="286"/>
      <c r="NI17" s="286"/>
      <c r="NJ17" s="286"/>
      <c r="NK17" s="286"/>
      <c r="NL17" s="286"/>
      <c r="NM17" s="286"/>
      <c r="NN17" s="286"/>
      <c r="NO17" s="286"/>
      <c r="NP17" s="286"/>
      <c r="NQ17" s="286"/>
      <c r="NR17" s="286"/>
      <c r="NS17" s="286"/>
      <c r="NT17" s="286"/>
      <c r="NU17" s="286"/>
      <c r="NV17" s="286"/>
      <c r="NW17" s="286"/>
      <c r="NX17" s="286"/>
      <c r="NY17" s="286"/>
      <c r="NZ17" s="286"/>
      <c r="OA17" s="286"/>
      <c r="OB17" s="286"/>
      <c r="OC17" s="286"/>
      <c r="OD17" s="286"/>
      <c r="OE17" s="286"/>
      <c r="OF17" s="286"/>
      <c r="OG17" s="286"/>
      <c r="OH17" s="286"/>
      <c r="OI17" s="286"/>
      <c r="OJ17" s="286"/>
      <c r="OK17" s="286"/>
      <c r="OL17" s="286"/>
      <c r="OM17" s="286"/>
      <c r="ON17" s="286"/>
      <c r="OO17" s="286"/>
      <c r="OP17" s="286"/>
      <c r="OQ17" s="286"/>
      <c r="OR17" s="286"/>
      <c r="OS17" s="286"/>
      <c r="OT17" s="286"/>
      <c r="OU17" s="286"/>
      <c r="OV17" s="286"/>
      <c r="OW17" s="286"/>
      <c r="OX17" s="286"/>
      <c r="OY17" s="286"/>
      <c r="OZ17" s="286"/>
      <c r="PA17" s="286"/>
      <c r="PB17" s="286"/>
      <c r="PC17" s="286"/>
      <c r="PD17" s="286"/>
      <c r="PE17" s="286"/>
      <c r="PF17" s="286"/>
      <c r="PG17" s="286"/>
      <c r="PH17" s="286"/>
      <c r="PI17" s="286"/>
      <c r="PJ17" s="286"/>
      <c r="PK17" s="286"/>
      <c r="PL17" s="286"/>
      <c r="PM17" s="286"/>
      <c r="PN17" s="286"/>
      <c r="PO17" s="286"/>
      <c r="PP17" s="286"/>
      <c r="PQ17" s="286"/>
      <c r="PR17" s="286"/>
      <c r="PS17" s="286"/>
      <c r="PT17" s="286"/>
      <c r="PU17" s="286"/>
      <c r="PV17" s="286"/>
      <c r="PW17" s="286"/>
      <c r="PX17" s="286"/>
      <c r="PY17" s="286"/>
      <c r="PZ17" s="286"/>
      <c r="QA17" s="286"/>
      <c r="QB17" s="286"/>
      <c r="QC17" s="286"/>
      <c r="QD17" s="286"/>
      <c r="QE17" s="286"/>
      <c r="QF17" s="286"/>
      <c r="QG17" s="286"/>
      <c r="QH17" s="286"/>
      <c r="QI17" s="286"/>
      <c r="QJ17" s="286"/>
      <c r="QK17" s="286"/>
      <c r="QL17" s="286"/>
      <c r="QM17" s="286"/>
      <c r="QN17" s="286"/>
      <c r="QO17" s="286"/>
      <c r="QP17" s="286"/>
      <c r="QQ17" s="286"/>
      <c r="QR17" s="286"/>
      <c r="QS17" s="286"/>
      <c r="QT17" s="286"/>
      <c r="QU17" s="286"/>
      <c r="QV17" s="286"/>
      <c r="QW17" s="286"/>
      <c r="QX17" s="286"/>
      <c r="QY17" s="286"/>
      <c r="QZ17" s="286"/>
      <c r="RA17" s="286"/>
      <c r="RB17" s="286"/>
      <c r="RC17" s="286"/>
      <c r="RD17" s="286"/>
      <c r="RE17" s="286"/>
      <c r="RF17" s="286"/>
      <c r="RG17" s="286"/>
      <c r="RH17" s="286"/>
      <c r="RI17" s="286"/>
      <c r="RJ17" s="286"/>
      <c r="RK17" s="286"/>
      <c r="RL17" s="286"/>
      <c r="RM17" s="286"/>
      <c r="RN17" s="286"/>
      <c r="RO17" s="286"/>
      <c r="RP17" s="286"/>
      <c r="RQ17" s="286"/>
      <c r="RR17" s="286"/>
      <c r="RS17" s="286"/>
      <c r="RT17" s="286"/>
      <c r="RU17" s="286"/>
      <c r="RV17" s="286"/>
      <c r="RW17" s="286"/>
      <c r="RX17" s="286"/>
      <c r="RY17" s="286"/>
      <c r="RZ17" s="286"/>
      <c r="SA17" s="286"/>
      <c r="SB17" s="286"/>
      <c r="SC17" s="286"/>
      <c r="SD17" s="286"/>
      <c r="SE17" s="286"/>
      <c r="SF17" s="286"/>
      <c r="SG17" s="286"/>
      <c r="SH17" s="286"/>
      <c r="SI17" s="286"/>
      <c r="SJ17" s="286"/>
      <c r="SK17" s="286"/>
      <c r="SL17" s="286"/>
      <c r="SM17" s="286"/>
      <c r="SN17" s="286"/>
      <c r="SO17" s="286"/>
      <c r="SP17" s="286"/>
      <c r="SQ17" s="286"/>
      <c r="SR17" s="286"/>
      <c r="SS17" s="286"/>
      <c r="ST17" s="286"/>
      <c r="SU17" s="286"/>
      <c r="SV17" s="286"/>
      <c r="SW17" s="286"/>
      <c r="SX17" s="286"/>
      <c r="SY17" s="286"/>
      <c r="SZ17" s="286"/>
      <c r="TA17" s="286"/>
      <c r="TB17" s="286"/>
      <c r="TC17" s="286"/>
      <c r="TD17" s="286"/>
      <c r="TE17" s="286"/>
      <c r="TF17" s="286"/>
      <c r="TG17" s="286"/>
      <c r="TH17" s="286"/>
      <c r="TI17" s="286"/>
      <c r="TJ17" s="286"/>
      <c r="TK17" s="286"/>
      <c r="TL17" s="286"/>
      <c r="TM17" s="286"/>
      <c r="TN17" s="286"/>
      <c r="TO17" s="286"/>
      <c r="TP17" s="286"/>
      <c r="TQ17" s="286"/>
      <c r="TR17" s="286"/>
      <c r="TS17" s="286"/>
      <c r="TT17" s="286"/>
      <c r="TU17" s="286"/>
      <c r="TV17" s="286"/>
      <c r="TW17" s="286"/>
      <c r="TX17" s="286"/>
      <c r="TY17" s="286"/>
      <c r="TZ17" s="286"/>
      <c r="UA17" s="286"/>
      <c r="UB17" s="286"/>
      <c r="UC17" s="286"/>
      <c r="UD17" s="286"/>
      <c r="UE17" s="286"/>
      <c r="UF17" s="286"/>
      <c r="UG17" s="286"/>
      <c r="UH17" s="286"/>
      <c r="UI17" s="286"/>
      <c r="UJ17" s="286"/>
      <c r="UK17" s="286"/>
      <c r="UL17" s="286"/>
      <c r="UM17" s="286"/>
      <c r="UN17" s="286"/>
      <c r="UO17" s="286"/>
      <c r="UP17" s="286"/>
      <c r="UQ17" s="286"/>
      <c r="UR17" s="286"/>
      <c r="US17" s="286"/>
      <c r="UT17" s="286"/>
      <c r="UU17" s="286"/>
      <c r="UV17" s="286"/>
      <c r="UW17" s="286"/>
      <c r="UX17" s="286"/>
      <c r="UY17" s="286"/>
      <c r="UZ17" s="286"/>
      <c r="VA17" s="286"/>
      <c r="VB17" s="286"/>
      <c r="VC17" s="286"/>
      <c r="VD17" s="286"/>
      <c r="VE17" s="286"/>
      <c r="VF17" s="286"/>
      <c r="VG17" s="286"/>
      <c r="VH17" s="286"/>
      <c r="VI17" s="286"/>
      <c r="VJ17" s="286"/>
      <c r="VK17" s="286"/>
      <c r="VL17" s="286"/>
      <c r="VM17" s="286"/>
      <c r="VN17" s="286"/>
      <c r="VO17" s="286"/>
      <c r="VP17" s="286"/>
      <c r="VQ17" s="286"/>
      <c r="VR17" s="286"/>
      <c r="VS17" s="286"/>
      <c r="VT17" s="286"/>
      <c r="VU17" s="286"/>
      <c r="VV17" s="286"/>
      <c r="VW17" s="286"/>
      <c r="VX17" s="286"/>
      <c r="VY17" s="286"/>
      <c r="VZ17" s="286"/>
      <c r="WA17" s="286"/>
      <c r="WB17" s="286"/>
      <c r="WC17" s="286"/>
      <c r="WD17" s="286"/>
      <c r="WE17" s="286"/>
      <c r="WF17" s="286"/>
      <c r="WG17" s="286"/>
      <c r="WH17" s="286"/>
      <c r="WI17" s="286"/>
      <c r="WJ17" s="286"/>
      <c r="WK17" s="286"/>
      <c r="WL17" s="286"/>
      <c r="WM17" s="286"/>
      <c r="WN17" s="286"/>
      <c r="WO17" s="286"/>
      <c r="WP17" s="286"/>
      <c r="WQ17" s="286"/>
      <c r="WR17" s="286"/>
      <c r="WS17" s="286"/>
      <c r="WT17" s="286"/>
      <c r="WU17" s="286"/>
      <c r="WV17" s="286"/>
      <c r="WW17" s="286"/>
      <c r="WX17" s="286"/>
      <c r="WY17" s="286"/>
      <c r="WZ17" s="286"/>
      <c r="XA17" s="286"/>
      <c r="XB17" s="286"/>
      <c r="XC17" s="286"/>
      <c r="XD17" s="286"/>
      <c r="XE17" s="286"/>
      <c r="XF17" s="286"/>
      <c r="XG17" s="286"/>
      <c r="XH17" s="286"/>
      <c r="XI17" s="286"/>
      <c r="XJ17" s="286"/>
      <c r="XK17" s="286"/>
      <c r="XL17" s="286"/>
      <c r="XM17" s="286"/>
      <c r="XN17" s="286"/>
      <c r="XO17" s="286"/>
      <c r="XP17" s="286"/>
      <c r="XQ17" s="286"/>
      <c r="XR17" s="286"/>
      <c r="XS17" s="286"/>
      <c r="XT17" s="286"/>
      <c r="XU17" s="286"/>
      <c r="XV17" s="286"/>
      <c r="XW17" s="286"/>
      <c r="XX17" s="286"/>
      <c r="XY17" s="286"/>
      <c r="XZ17" s="286"/>
      <c r="YA17" s="286"/>
      <c r="YB17" s="286"/>
      <c r="YC17" s="286"/>
      <c r="YD17" s="286"/>
      <c r="YE17" s="286"/>
      <c r="YF17" s="286"/>
      <c r="YG17" s="286"/>
      <c r="YH17" s="286"/>
      <c r="YI17" s="286"/>
      <c r="YJ17" s="286"/>
      <c r="YK17" s="286"/>
      <c r="YL17" s="286"/>
      <c r="YM17" s="286"/>
      <c r="YN17" s="286"/>
      <c r="YO17" s="286"/>
      <c r="YP17" s="286"/>
      <c r="YQ17" s="286"/>
      <c r="YR17" s="286"/>
      <c r="YS17" s="286"/>
      <c r="YT17" s="286"/>
      <c r="YU17" s="286"/>
      <c r="YV17" s="286"/>
      <c r="YW17" s="286"/>
      <c r="YX17" s="286"/>
      <c r="YY17" s="286"/>
      <c r="YZ17" s="286"/>
      <c r="ZA17" s="286"/>
      <c r="ZB17" s="286"/>
      <c r="ZC17" s="286"/>
      <c r="ZD17" s="286"/>
      <c r="ZE17" s="286"/>
      <c r="ZF17" s="286"/>
      <c r="ZG17" s="286"/>
      <c r="ZH17" s="286"/>
      <c r="ZI17" s="286"/>
      <c r="ZJ17" s="286"/>
      <c r="ZK17" s="286"/>
      <c r="ZL17" s="286"/>
      <c r="ZM17" s="286"/>
      <c r="ZN17" s="286"/>
      <c r="ZO17" s="286"/>
      <c r="ZP17" s="286"/>
      <c r="ZQ17" s="286"/>
      <c r="ZR17" s="286"/>
      <c r="ZS17" s="286"/>
      <c r="ZT17" s="286"/>
      <c r="ZU17" s="286"/>
      <c r="ZV17" s="286"/>
      <c r="ZW17" s="286"/>
      <c r="ZX17" s="286"/>
      <c r="ZY17" s="286"/>
      <c r="ZZ17" s="286"/>
      <c r="AAA17" s="286"/>
      <c r="AAB17" s="286"/>
      <c r="AAC17" s="286"/>
      <c r="AAD17" s="286"/>
      <c r="AAE17" s="286"/>
      <c r="AAF17" s="286"/>
      <c r="AAG17" s="286"/>
      <c r="AAH17" s="286"/>
      <c r="AAI17" s="286"/>
      <c r="AAJ17" s="286"/>
      <c r="AAK17" s="286"/>
      <c r="AAL17" s="286"/>
      <c r="AAM17" s="286"/>
      <c r="AAN17" s="286"/>
      <c r="AAO17" s="286"/>
      <c r="AAP17" s="286"/>
      <c r="AAQ17" s="286"/>
      <c r="AAR17" s="286"/>
    </row>
    <row r="18" spans="1:720" s="9" customFormat="1" ht="15.75">
      <c r="A18" s="287"/>
      <c r="B18" s="263"/>
      <c r="C18" s="263"/>
      <c r="D18" s="288"/>
      <c r="E18" s="289"/>
      <c r="F18" s="289"/>
      <c r="G18" s="289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2"/>
      <c r="GQ18" s="262"/>
      <c r="GR18" s="262"/>
      <c r="GS18" s="262"/>
      <c r="GT18" s="262"/>
      <c r="GU18" s="262"/>
      <c r="GV18" s="262"/>
      <c r="GW18" s="262"/>
      <c r="GX18" s="262"/>
      <c r="GY18" s="262"/>
      <c r="GZ18" s="262"/>
      <c r="HA18" s="262"/>
      <c r="HB18" s="262"/>
      <c r="HC18" s="262"/>
      <c r="HD18" s="262"/>
      <c r="HE18" s="262"/>
      <c r="HF18" s="262"/>
      <c r="HG18" s="262"/>
      <c r="HH18" s="262"/>
      <c r="HI18" s="262"/>
      <c r="HJ18" s="262"/>
      <c r="HK18" s="262"/>
      <c r="HL18" s="262"/>
      <c r="HM18" s="262"/>
      <c r="HN18" s="262"/>
      <c r="HO18" s="262"/>
      <c r="HP18" s="262"/>
      <c r="HQ18" s="262"/>
      <c r="HR18" s="262"/>
      <c r="HS18" s="262"/>
      <c r="HT18" s="262"/>
      <c r="HU18" s="262"/>
      <c r="HV18" s="262"/>
      <c r="HW18" s="262"/>
      <c r="HX18" s="262"/>
      <c r="HY18" s="262"/>
      <c r="HZ18" s="262"/>
      <c r="IA18" s="262"/>
      <c r="IB18" s="262"/>
      <c r="IC18" s="262"/>
      <c r="ID18" s="262"/>
      <c r="IE18" s="262"/>
      <c r="IF18" s="262"/>
      <c r="IG18" s="262"/>
      <c r="IH18" s="262"/>
      <c r="II18" s="262"/>
      <c r="IJ18" s="262"/>
      <c r="IK18" s="262"/>
      <c r="IL18" s="262"/>
      <c r="IM18" s="262"/>
      <c r="IN18" s="262"/>
      <c r="IO18" s="262"/>
      <c r="IP18" s="262"/>
      <c r="IQ18" s="262"/>
      <c r="IR18" s="262"/>
      <c r="IS18" s="262"/>
      <c r="IT18" s="262"/>
      <c r="IU18" s="262"/>
      <c r="IV18" s="262"/>
      <c r="IW18" s="262"/>
      <c r="IX18" s="262"/>
      <c r="IY18" s="262"/>
      <c r="IZ18" s="262"/>
      <c r="JA18" s="262"/>
      <c r="JB18" s="262"/>
      <c r="JC18" s="262"/>
      <c r="JD18" s="262"/>
      <c r="JE18" s="262"/>
      <c r="JF18" s="262"/>
      <c r="JG18" s="262"/>
      <c r="JH18" s="262"/>
      <c r="JI18" s="262"/>
      <c r="JJ18" s="262"/>
      <c r="JK18" s="262"/>
      <c r="JL18" s="262"/>
      <c r="JM18" s="262"/>
      <c r="JN18" s="262"/>
      <c r="JO18" s="262"/>
      <c r="JP18" s="262"/>
      <c r="JQ18" s="262"/>
      <c r="JR18" s="262"/>
      <c r="JS18" s="262"/>
      <c r="JT18" s="262"/>
      <c r="JU18" s="262"/>
      <c r="JV18" s="262"/>
      <c r="JW18" s="262"/>
      <c r="JX18" s="262"/>
      <c r="JY18" s="262"/>
      <c r="JZ18" s="262"/>
      <c r="KA18" s="262"/>
      <c r="KB18" s="262"/>
      <c r="KC18" s="262"/>
      <c r="KD18" s="262"/>
      <c r="KE18" s="262"/>
      <c r="KF18" s="262"/>
      <c r="KG18" s="262"/>
      <c r="KH18" s="262"/>
      <c r="KI18" s="262"/>
      <c r="KJ18" s="262"/>
      <c r="KK18" s="262"/>
      <c r="KL18" s="262"/>
      <c r="KM18" s="262"/>
      <c r="KN18" s="262"/>
      <c r="KO18" s="262"/>
      <c r="KP18" s="262"/>
      <c r="KQ18" s="262"/>
      <c r="KR18" s="262"/>
      <c r="KS18" s="262"/>
      <c r="KT18" s="262"/>
      <c r="KU18" s="262"/>
      <c r="KV18" s="262"/>
      <c r="KW18" s="262"/>
      <c r="KX18" s="262"/>
      <c r="KY18" s="262"/>
      <c r="KZ18" s="262"/>
      <c r="LA18" s="262"/>
      <c r="LB18" s="262"/>
      <c r="LC18" s="262"/>
      <c r="LD18" s="262"/>
      <c r="LE18" s="262"/>
      <c r="LF18" s="262"/>
      <c r="LG18" s="262"/>
      <c r="LH18" s="262"/>
      <c r="LI18" s="262"/>
      <c r="LJ18" s="262"/>
      <c r="LK18" s="262"/>
      <c r="LL18" s="262"/>
      <c r="LM18" s="262"/>
      <c r="LN18" s="262"/>
      <c r="LO18" s="262"/>
      <c r="LP18" s="262"/>
      <c r="LQ18" s="262"/>
      <c r="LR18" s="262"/>
      <c r="LS18" s="262"/>
      <c r="LT18" s="262"/>
      <c r="LU18" s="262"/>
      <c r="LV18" s="262"/>
      <c r="LW18" s="262"/>
      <c r="LX18" s="262"/>
      <c r="LY18" s="262"/>
      <c r="LZ18" s="262"/>
      <c r="MA18" s="262"/>
      <c r="MB18" s="262"/>
      <c r="MC18" s="262"/>
      <c r="MD18" s="262"/>
      <c r="ME18" s="262"/>
      <c r="MF18" s="262"/>
      <c r="MG18" s="262"/>
      <c r="MH18" s="262"/>
      <c r="MI18" s="262"/>
      <c r="MJ18" s="262"/>
      <c r="MK18" s="262"/>
      <c r="ML18" s="262"/>
      <c r="MM18" s="262"/>
      <c r="MN18" s="262"/>
      <c r="MO18" s="262"/>
      <c r="MP18" s="262"/>
      <c r="MQ18" s="262"/>
      <c r="MR18" s="262"/>
      <c r="MS18" s="262"/>
      <c r="MT18" s="262"/>
      <c r="MU18" s="262"/>
      <c r="MV18" s="262"/>
      <c r="MW18" s="262"/>
      <c r="MX18" s="262"/>
      <c r="MY18" s="262"/>
      <c r="MZ18" s="262"/>
      <c r="NA18" s="262"/>
      <c r="NB18" s="262"/>
      <c r="NC18" s="262"/>
      <c r="ND18" s="262"/>
      <c r="NE18" s="262"/>
      <c r="NF18" s="262"/>
      <c r="NG18" s="262"/>
      <c r="NH18" s="262"/>
      <c r="NI18" s="262"/>
      <c r="NJ18" s="262"/>
      <c r="NK18" s="262"/>
      <c r="NL18" s="262"/>
      <c r="NM18" s="262"/>
      <c r="NN18" s="262"/>
      <c r="NO18" s="262"/>
      <c r="NP18" s="262"/>
      <c r="NQ18" s="262"/>
      <c r="NR18" s="262"/>
      <c r="NS18" s="262"/>
      <c r="NT18" s="262"/>
      <c r="NU18" s="262"/>
      <c r="NV18" s="262"/>
      <c r="NW18" s="262"/>
      <c r="NX18" s="262"/>
      <c r="NY18" s="262"/>
      <c r="NZ18" s="262"/>
      <c r="OA18" s="262"/>
      <c r="OB18" s="262"/>
      <c r="OC18" s="262"/>
      <c r="OD18" s="262"/>
      <c r="OE18" s="262"/>
      <c r="OF18" s="262"/>
      <c r="OG18" s="262"/>
      <c r="OH18" s="262"/>
      <c r="OI18" s="262"/>
      <c r="OJ18" s="262"/>
      <c r="OK18" s="262"/>
      <c r="OL18" s="262"/>
      <c r="OM18" s="262"/>
      <c r="ON18" s="262"/>
      <c r="OO18" s="262"/>
      <c r="OP18" s="262"/>
      <c r="OQ18" s="262"/>
      <c r="OR18" s="262"/>
      <c r="OS18" s="262"/>
      <c r="OT18" s="262"/>
      <c r="OU18" s="262"/>
      <c r="OV18" s="262"/>
      <c r="OW18" s="262"/>
      <c r="OX18" s="262"/>
      <c r="OY18" s="262"/>
      <c r="OZ18" s="262"/>
      <c r="PA18" s="262"/>
      <c r="PB18" s="262"/>
      <c r="PC18" s="262"/>
      <c r="PD18" s="262"/>
      <c r="PE18" s="262"/>
      <c r="PF18" s="262"/>
      <c r="PG18" s="262"/>
      <c r="PH18" s="262"/>
      <c r="PI18" s="262"/>
      <c r="PJ18" s="262"/>
      <c r="PK18" s="262"/>
      <c r="PL18" s="262"/>
      <c r="PM18" s="262"/>
      <c r="PN18" s="262"/>
      <c r="PO18" s="262"/>
      <c r="PP18" s="262"/>
      <c r="PQ18" s="262"/>
      <c r="PR18" s="262"/>
      <c r="PS18" s="262"/>
      <c r="PT18" s="262"/>
      <c r="PU18" s="262"/>
      <c r="PV18" s="262"/>
      <c r="PW18" s="262"/>
      <c r="PX18" s="262"/>
      <c r="PY18" s="262"/>
      <c r="PZ18" s="262"/>
      <c r="QA18" s="262"/>
      <c r="QB18" s="262"/>
      <c r="QC18" s="262"/>
      <c r="QD18" s="262"/>
      <c r="QE18" s="262"/>
      <c r="QF18" s="262"/>
      <c r="QG18" s="262"/>
      <c r="QH18" s="262"/>
      <c r="QI18" s="262"/>
      <c r="QJ18" s="262"/>
      <c r="QK18" s="262"/>
      <c r="QL18" s="262"/>
      <c r="QM18" s="262"/>
      <c r="QN18" s="262"/>
      <c r="QO18" s="262"/>
      <c r="QP18" s="262"/>
      <c r="QQ18" s="262"/>
      <c r="QR18" s="262"/>
      <c r="QS18" s="262"/>
      <c r="QT18" s="262"/>
      <c r="QU18" s="262"/>
      <c r="QV18" s="262"/>
      <c r="QW18" s="262"/>
      <c r="QX18" s="262"/>
      <c r="QY18" s="262"/>
      <c r="QZ18" s="262"/>
      <c r="RA18" s="262"/>
      <c r="RB18" s="262"/>
      <c r="RC18" s="262"/>
      <c r="RD18" s="262"/>
      <c r="RE18" s="262"/>
      <c r="RF18" s="262"/>
      <c r="RG18" s="262"/>
      <c r="RH18" s="262"/>
      <c r="RI18" s="262"/>
      <c r="RJ18" s="262"/>
      <c r="RK18" s="262"/>
      <c r="RL18" s="262"/>
      <c r="RM18" s="262"/>
      <c r="RN18" s="262"/>
      <c r="RO18" s="262"/>
      <c r="RP18" s="262"/>
      <c r="RQ18" s="262"/>
      <c r="RR18" s="262"/>
      <c r="RS18" s="262"/>
      <c r="RT18" s="262"/>
      <c r="RU18" s="262"/>
      <c r="RV18" s="262"/>
      <c r="RW18" s="262"/>
      <c r="RX18" s="262"/>
      <c r="RY18" s="262"/>
      <c r="RZ18" s="262"/>
      <c r="SA18" s="262"/>
      <c r="SB18" s="262"/>
      <c r="SC18" s="262"/>
      <c r="SD18" s="262"/>
      <c r="SE18" s="262"/>
      <c r="SF18" s="262"/>
      <c r="SG18" s="262"/>
      <c r="SH18" s="262"/>
      <c r="SI18" s="262"/>
      <c r="SJ18" s="262"/>
      <c r="SK18" s="262"/>
      <c r="SL18" s="262"/>
      <c r="SM18" s="262"/>
      <c r="SN18" s="262"/>
      <c r="SO18" s="262"/>
      <c r="SP18" s="262"/>
      <c r="SQ18" s="262"/>
      <c r="SR18" s="262"/>
      <c r="SS18" s="262"/>
      <c r="ST18" s="262"/>
      <c r="SU18" s="262"/>
      <c r="SV18" s="262"/>
      <c r="SW18" s="262"/>
      <c r="SX18" s="262"/>
      <c r="SY18" s="262"/>
      <c r="SZ18" s="262"/>
      <c r="TA18" s="262"/>
      <c r="TB18" s="262"/>
      <c r="TC18" s="262"/>
      <c r="TD18" s="262"/>
      <c r="TE18" s="262"/>
      <c r="TF18" s="262"/>
      <c r="TG18" s="262"/>
      <c r="TH18" s="262"/>
      <c r="TI18" s="262"/>
      <c r="TJ18" s="262"/>
      <c r="TK18" s="262"/>
      <c r="TL18" s="262"/>
      <c r="TM18" s="262"/>
      <c r="TN18" s="262"/>
      <c r="TO18" s="262"/>
      <c r="TP18" s="262"/>
      <c r="TQ18" s="262"/>
      <c r="TR18" s="262"/>
      <c r="TS18" s="262"/>
      <c r="TT18" s="262"/>
      <c r="TU18" s="262"/>
      <c r="TV18" s="262"/>
      <c r="TW18" s="262"/>
      <c r="TX18" s="262"/>
      <c r="TY18" s="262"/>
      <c r="TZ18" s="262"/>
      <c r="UA18" s="262"/>
      <c r="UB18" s="262"/>
      <c r="UC18" s="262"/>
      <c r="UD18" s="262"/>
      <c r="UE18" s="262"/>
      <c r="UF18" s="262"/>
      <c r="UG18" s="262"/>
      <c r="UH18" s="262"/>
      <c r="UI18" s="262"/>
      <c r="UJ18" s="262"/>
      <c r="UK18" s="262"/>
      <c r="UL18" s="262"/>
      <c r="UM18" s="262"/>
      <c r="UN18" s="262"/>
      <c r="UO18" s="262"/>
      <c r="UP18" s="262"/>
      <c r="UQ18" s="262"/>
      <c r="UR18" s="262"/>
      <c r="US18" s="262"/>
      <c r="UT18" s="262"/>
      <c r="UU18" s="262"/>
      <c r="UV18" s="262"/>
      <c r="UW18" s="262"/>
      <c r="UX18" s="262"/>
      <c r="UY18" s="262"/>
      <c r="UZ18" s="262"/>
      <c r="VA18" s="262"/>
      <c r="VB18" s="262"/>
      <c r="VC18" s="262"/>
      <c r="VD18" s="262"/>
      <c r="VE18" s="262"/>
      <c r="VF18" s="262"/>
      <c r="VG18" s="262"/>
      <c r="VH18" s="262"/>
      <c r="VI18" s="262"/>
      <c r="VJ18" s="262"/>
      <c r="VK18" s="262"/>
      <c r="VL18" s="262"/>
      <c r="VM18" s="262"/>
      <c r="VN18" s="262"/>
      <c r="VO18" s="262"/>
      <c r="VP18" s="262"/>
      <c r="VQ18" s="262"/>
      <c r="VR18" s="262"/>
      <c r="VS18" s="262"/>
      <c r="VT18" s="262"/>
      <c r="VU18" s="262"/>
      <c r="VV18" s="262"/>
      <c r="VW18" s="262"/>
      <c r="VX18" s="262"/>
      <c r="VY18" s="262"/>
      <c r="VZ18" s="262"/>
      <c r="WA18" s="262"/>
      <c r="WB18" s="262"/>
      <c r="WC18" s="262"/>
      <c r="WD18" s="262"/>
      <c r="WE18" s="262"/>
      <c r="WF18" s="262"/>
      <c r="WG18" s="262"/>
      <c r="WH18" s="262"/>
      <c r="WI18" s="262"/>
      <c r="WJ18" s="262"/>
      <c r="WK18" s="262"/>
      <c r="WL18" s="262"/>
      <c r="WM18" s="262"/>
      <c r="WN18" s="262"/>
      <c r="WO18" s="262"/>
      <c r="WP18" s="262"/>
      <c r="WQ18" s="262"/>
      <c r="WR18" s="262"/>
      <c r="WS18" s="262"/>
      <c r="WT18" s="262"/>
      <c r="WU18" s="262"/>
      <c r="WV18" s="262"/>
      <c r="WW18" s="262"/>
      <c r="WX18" s="262"/>
      <c r="WY18" s="262"/>
      <c r="WZ18" s="262"/>
      <c r="XA18" s="262"/>
      <c r="XB18" s="262"/>
      <c r="XC18" s="262"/>
      <c r="XD18" s="262"/>
      <c r="XE18" s="262"/>
      <c r="XF18" s="262"/>
      <c r="XG18" s="262"/>
      <c r="XH18" s="262"/>
      <c r="XI18" s="262"/>
      <c r="XJ18" s="262"/>
      <c r="XK18" s="262"/>
      <c r="XL18" s="262"/>
      <c r="XM18" s="262"/>
      <c r="XN18" s="262"/>
      <c r="XO18" s="262"/>
      <c r="XP18" s="262"/>
      <c r="XQ18" s="262"/>
      <c r="XR18" s="262"/>
      <c r="XS18" s="262"/>
      <c r="XT18" s="262"/>
      <c r="XU18" s="262"/>
      <c r="XV18" s="262"/>
      <c r="XW18" s="262"/>
      <c r="XX18" s="262"/>
      <c r="XY18" s="262"/>
      <c r="XZ18" s="262"/>
      <c r="YA18" s="262"/>
      <c r="YB18" s="262"/>
      <c r="YC18" s="262"/>
      <c r="YD18" s="262"/>
      <c r="YE18" s="262"/>
      <c r="YF18" s="262"/>
      <c r="YG18" s="262"/>
      <c r="YH18" s="262"/>
      <c r="YI18" s="262"/>
      <c r="YJ18" s="262"/>
      <c r="YK18" s="262"/>
      <c r="YL18" s="262"/>
      <c r="YM18" s="262"/>
      <c r="YN18" s="262"/>
      <c r="YO18" s="262"/>
      <c r="YP18" s="262"/>
      <c r="YQ18" s="262"/>
      <c r="YR18" s="262"/>
      <c r="YS18" s="262"/>
      <c r="YT18" s="262"/>
      <c r="YU18" s="262"/>
      <c r="YV18" s="262"/>
      <c r="YW18" s="262"/>
      <c r="YX18" s="262"/>
      <c r="YY18" s="262"/>
      <c r="YZ18" s="262"/>
      <c r="ZA18" s="262"/>
      <c r="ZB18" s="262"/>
      <c r="ZC18" s="262"/>
      <c r="ZD18" s="262"/>
      <c r="ZE18" s="262"/>
      <c r="ZF18" s="262"/>
      <c r="ZG18" s="262"/>
      <c r="ZH18" s="262"/>
      <c r="ZI18" s="262"/>
      <c r="ZJ18" s="262"/>
      <c r="ZK18" s="262"/>
      <c r="ZL18" s="262"/>
      <c r="ZM18" s="262"/>
      <c r="ZN18" s="262"/>
      <c r="ZO18" s="262"/>
      <c r="ZP18" s="262"/>
      <c r="ZQ18" s="262"/>
      <c r="ZR18" s="262"/>
      <c r="ZS18" s="262"/>
      <c r="ZT18" s="262"/>
      <c r="ZU18" s="262"/>
      <c r="ZV18" s="262"/>
      <c r="ZW18" s="262"/>
      <c r="ZX18" s="262"/>
      <c r="ZY18" s="262"/>
      <c r="ZZ18" s="262"/>
      <c r="AAA18" s="262"/>
      <c r="AAB18" s="262"/>
      <c r="AAC18" s="262"/>
      <c r="AAD18" s="262"/>
      <c r="AAE18" s="262"/>
      <c r="AAF18" s="262"/>
      <c r="AAG18" s="262"/>
      <c r="AAH18" s="262"/>
      <c r="AAI18" s="262"/>
      <c r="AAJ18" s="262"/>
      <c r="AAK18" s="262"/>
      <c r="AAL18" s="262"/>
      <c r="AAM18" s="262"/>
      <c r="AAN18" s="262"/>
      <c r="AAO18" s="262"/>
      <c r="AAP18" s="262"/>
      <c r="AAQ18" s="262"/>
      <c r="AAR18" s="262"/>
    </row>
    <row r="19" spans="1:720" s="173" customFormat="1">
      <c r="A19" s="290"/>
      <c r="B19" s="291"/>
      <c r="C19" s="292"/>
      <c r="D19" s="292"/>
      <c r="E19" s="291"/>
      <c r="F19" s="293"/>
      <c r="G19" s="293"/>
      <c r="H19" s="294"/>
      <c r="I19" s="295"/>
      <c r="J19" s="293"/>
      <c r="K19" s="295"/>
      <c r="L19" s="295"/>
      <c r="M19" s="295"/>
      <c r="N19" s="295"/>
      <c r="O19" s="296"/>
      <c r="P19" s="296"/>
      <c r="Q19" s="296"/>
      <c r="R19" s="296"/>
      <c r="S19" s="296"/>
      <c r="T19" s="297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298"/>
      <c r="IT19" s="298"/>
      <c r="IU19" s="298"/>
      <c r="IV19" s="298"/>
      <c r="IW19" s="298"/>
      <c r="IX19" s="298"/>
      <c r="IY19" s="298"/>
      <c r="IZ19" s="298"/>
      <c r="JA19" s="298"/>
      <c r="JB19" s="298"/>
      <c r="JC19" s="298"/>
      <c r="JD19" s="298"/>
      <c r="JE19" s="298"/>
      <c r="JF19" s="298"/>
      <c r="JG19" s="298"/>
      <c r="JH19" s="298"/>
      <c r="JI19" s="298"/>
      <c r="JJ19" s="298"/>
      <c r="JK19" s="298"/>
      <c r="JL19" s="298"/>
      <c r="JM19" s="298"/>
      <c r="JN19" s="298"/>
      <c r="JO19" s="298"/>
      <c r="JP19" s="298"/>
      <c r="JQ19" s="298"/>
      <c r="JR19" s="298"/>
      <c r="JS19" s="298"/>
      <c r="JT19" s="298"/>
      <c r="JU19" s="298"/>
      <c r="JV19" s="298"/>
      <c r="JW19" s="298"/>
      <c r="JX19" s="298"/>
      <c r="JY19" s="298"/>
      <c r="JZ19" s="298"/>
      <c r="KA19" s="298"/>
      <c r="KB19" s="298"/>
      <c r="KC19" s="298"/>
      <c r="KD19" s="298"/>
      <c r="KE19" s="298"/>
      <c r="KF19" s="298"/>
      <c r="KG19" s="298"/>
      <c r="KH19" s="298"/>
      <c r="KI19" s="298"/>
      <c r="KJ19" s="298"/>
      <c r="KK19" s="298"/>
      <c r="KL19" s="298"/>
      <c r="KM19" s="298"/>
      <c r="KN19" s="298"/>
      <c r="KO19" s="298"/>
      <c r="KP19" s="298"/>
      <c r="KQ19" s="298"/>
      <c r="KR19" s="298"/>
      <c r="KS19" s="298"/>
      <c r="KT19" s="298"/>
      <c r="KU19" s="298"/>
      <c r="KV19" s="298"/>
      <c r="KW19" s="298"/>
      <c r="KX19" s="298"/>
      <c r="KY19" s="298"/>
      <c r="KZ19" s="298"/>
      <c r="LA19" s="298"/>
      <c r="LB19" s="298"/>
      <c r="LC19" s="298"/>
      <c r="LD19" s="298"/>
      <c r="LE19" s="298"/>
      <c r="LF19" s="298"/>
      <c r="LG19" s="298"/>
      <c r="LH19" s="298"/>
      <c r="LI19" s="298"/>
      <c r="LJ19" s="298"/>
      <c r="LK19" s="298"/>
      <c r="LL19" s="298"/>
      <c r="LM19" s="298"/>
      <c r="LN19" s="298"/>
      <c r="LO19" s="298"/>
      <c r="LP19" s="298"/>
      <c r="LQ19" s="298"/>
      <c r="LR19" s="298"/>
      <c r="LS19" s="298"/>
      <c r="LT19" s="298"/>
      <c r="LU19" s="298"/>
      <c r="LV19" s="298"/>
      <c r="LW19" s="298"/>
      <c r="LX19" s="298"/>
      <c r="LY19" s="298"/>
      <c r="LZ19" s="298"/>
      <c r="MA19" s="298"/>
      <c r="MB19" s="298"/>
      <c r="MC19" s="298"/>
      <c r="MD19" s="298"/>
      <c r="ME19" s="298"/>
      <c r="MF19" s="298"/>
      <c r="MG19" s="298"/>
      <c r="MH19" s="298"/>
      <c r="MI19" s="298"/>
      <c r="MJ19" s="298"/>
      <c r="MK19" s="298"/>
      <c r="ML19" s="298"/>
      <c r="MM19" s="298"/>
      <c r="MN19" s="298"/>
      <c r="MO19" s="298"/>
      <c r="MP19" s="298"/>
      <c r="MQ19" s="298"/>
      <c r="MR19" s="298"/>
      <c r="MS19" s="298"/>
      <c r="MT19" s="298"/>
      <c r="MU19" s="298"/>
      <c r="MV19" s="298"/>
      <c r="MW19" s="298"/>
      <c r="MX19" s="298"/>
      <c r="MY19" s="298"/>
      <c r="MZ19" s="298"/>
      <c r="NA19" s="298"/>
      <c r="NB19" s="298"/>
      <c r="NC19" s="298"/>
      <c r="ND19" s="298"/>
      <c r="NE19" s="298"/>
      <c r="NF19" s="298"/>
      <c r="NG19" s="298"/>
      <c r="NH19" s="298"/>
      <c r="NI19" s="298"/>
      <c r="NJ19" s="298"/>
      <c r="NK19" s="298"/>
      <c r="NL19" s="298"/>
      <c r="NM19" s="298"/>
      <c r="NN19" s="298"/>
      <c r="NO19" s="298"/>
      <c r="NP19" s="298"/>
      <c r="NQ19" s="298"/>
      <c r="NR19" s="298"/>
      <c r="NS19" s="298"/>
      <c r="NT19" s="298"/>
      <c r="NU19" s="298"/>
      <c r="NV19" s="298"/>
      <c r="NW19" s="298"/>
      <c r="NX19" s="298"/>
      <c r="NY19" s="298"/>
      <c r="NZ19" s="298"/>
      <c r="OA19" s="298"/>
      <c r="OB19" s="298"/>
      <c r="OC19" s="298"/>
      <c r="OD19" s="298"/>
      <c r="OE19" s="298"/>
      <c r="OF19" s="298"/>
      <c r="OG19" s="298"/>
      <c r="OH19" s="298"/>
      <c r="OI19" s="298"/>
      <c r="OJ19" s="298"/>
      <c r="OK19" s="298"/>
      <c r="OL19" s="298"/>
      <c r="OM19" s="298"/>
      <c r="ON19" s="298"/>
      <c r="OO19" s="298"/>
      <c r="OP19" s="298"/>
      <c r="OQ19" s="298"/>
      <c r="OR19" s="298"/>
      <c r="OS19" s="298"/>
      <c r="OT19" s="298"/>
      <c r="OU19" s="298"/>
      <c r="OV19" s="298"/>
      <c r="OW19" s="298"/>
      <c r="OX19" s="298"/>
      <c r="OY19" s="298"/>
      <c r="OZ19" s="298"/>
      <c r="PA19" s="298"/>
      <c r="PB19" s="298"/>
      <c r="PC19" s="298"/>
      <c r="PD19" s="298"/>
      <c r="PE19" s="298"/>
      <c r="PF19" s="298"/>
      <c r="PG19" s="298"/>
      <c r="PH19" s="298"/>
      <c r="PI19" s="298"/>
      <c r="PJ19" s="298"/>
      <c r="PK19" s="298"/>
      <c r="PL19" s="298"/>
      <c r="PM19" s="298"/>
      <c r="PN19" s="298"/>
      <c r="PO19" s="298"/>
      <c r="PP19" s="298"/>
      <c r="PQ19" s="298"/>
      <c r="PR19" s="298"/>
      <c r="PS19" s="298"/>
      <c r="PT19" s="298"/>
      <c r="PU19" s="298"/>
      <c r="PV19" s="298"/>
      <c r="PW19" s="298"/>
      <c r="PX19" s="298"/>
      <c r="PY19" s="298"/>
      <c r="PZ19" s="298"/>
      <c r="QA19" s="298"/>
      <c r="QB19" s="298"/>
      <c r="QC19" s="298"/>
      <c r="QD19" s="298"/>
      <c r="QE19" s="298"/>
      <c r="QF19" s="298"/>
      <c r="QG19" s="298"/>
      <c r="QH19" s="298"/>
      <c r="QI19" s="298"/>
      <c r="QJ19" s="298"/>
      <c r="QK19" s="298"/>
      <c r="QL19" s="298"/>
      <c r="QM19" s="298"/>
      <c r="QN19" s="298"/>
      <c r="QO19" s="298"/>
      <c r="QP19" s="298"/>
      <c r="QQ19" s="298"/>
      <c r="QR19" s="298"/>
      <c r="QS19" s="298"/>
      <c r="QT19" s="298"/>
      <c r="QU19" s="298"/>
      <c r="QV19" s="298"/>
      <c r="QW19" s="298"/>
      <c r="QX19" s="298"/>
      <c r="QY19" s="298"/>
      <c r="QZ19" s="298"/>
      <c r="RA19" s="298"/>
      <c r="RB19" s="298"/>
      <c r="RC19" s="298"/>
      <c r="RD19" s="298"/>
      <c r="RE19" s="298"/>
      <c r="RF19" s="298"/>
      <c r="RG19" s="298"/>
      <c r="RH19" s="298"/>
      <c r="RI19" s="298"/>
      <c r="RJ19" s="298"/>
      <c r="RK19" s="298"/>
      <c r="RL19" s="298"/>
      <c r="RM19" s="298"/>
      <c r="RN19" s="298"/>
      <c r="RO19" s="298"/>
      <c r="RP19" s="298"/>
      <c r="RQ19" s="298"/>
      <c r="RR19" s="298"/>
      <c r="RS19" s="298"/>
      <c r="RT19" s="298"/>
      <c r="RU19" s="298"/>
      <c r="RV19" s="298"/>
      <c r="RW19" s="298"/>
      <c r="RX19" s="298"/>
      <c r="RY19" s="298"/>
      <c r="RZ19" s="298"/>
      <c r="SA19" s="298"/>
      <c r="SB19" s="298"/>
      <c r="SC19" s="298"/>
      <c r="SD19" s="298"/>
      <c r="SE19" s="298"/>
      <c r="SF19" s="298"/>
      <c r="SG19" s="298"/>
      <c r="SH19" s="298"/>
      <c r="SI19" s="298"/>
      <c r="SJ19" s="298"/>
      <c r="SK19" s="298"/>
      <c r="SL19" s="298"/>
      <c r="SM19" s="298"/>
      <c r="SN19" s="298"/>
      <c r="SO19" s="298"/>
      <c r="SP19" s="298"/>
      <c r="SQ19" s="298"/>
      <c r="SR19" s="298"/>
      <c r="SS19" s="298"/>
      <c r="ST19" s="298"/>
      <c r="SU19" s="298"/>
      <c r="SV19" s="298"/>
      <c r="SW19" s="298"/>
      <c r="SX19" s="298"/>
      <c r="SY19" s="298"/>
      <c r="SZ19" s="298"/>
      <c r="TA19" s="298"/>
      <c r="TB19" s="298"/>
      <c r="TC19" s="298"/>
      <c r="TD19" s="298"/>
      <c r="TE19" s="298"/>
      <c r="TF19" s="298"/>
      <c r="TG19" s="298"/>
      <c r="TH19" s="298"/>
      <c r="TI19" s="298"/>
      <c r="TJ19" s="298"/>
      <c r="TK19" s="298"/>
      <c r="TL19" s="298"/>
      <c r="TM19" s="298"/>
      <c r="TN19" s="298"/>
      <c r="TO19" s="298"/>
      <c r="TP19" s="298"/>
      <c r="TQ19" s="298"/>
      <c r="TR19" s="298"/>
      <c r="TS19" s="298"/>
      <c r="TT19" s="298"/>
      <c r="TU19" s="298"/>
      <c r="TV19" s="298"/>
      <c r="TW19" s="298"/>
      <c r="TX19" s="298"/>
      <c r="TY19" s="298"/>
      <c r="TZ19" s="298"/>
      <c r="UA19" s="298"/>
      <c r="UB19" s="298"/>
      <c r="UC19" s="298"/>
      <c r="UD19" s="298"/>
      <c r="UE19" s="298"/>
      <c r="UF19" s="298"/>
      <c r="UG19" s="298"/>
      <c r="UH19" s="298"/>
      <c r="UI19" s="298"/>
      <c r="UJ19" s="298"/>
      <c r="UK19" s="298"/>
      <c r="UL19" s="298"/>
      <c r="UM19" s="298"/>
      <c r="UN19" s="298"/>
      <c r="UO19" s="298"/>
      <c r="UP19" s="298"/>
      <c r="UQ19" s="298"/>
      <c r="UR19" s="298"/>
      <c r="US19" s="298"/>
      <c r="UT19" s="298"/>
      <c r="UU19" s="298"/>
      <c r="UV19" s="298"/>
      <c r="UW19" s="298"/>
      <c r="UX19" s="298"/>
      <c r="UY19" s="298"/>
      <c r="UZ19" s="298"/>
      <c r="VA19" s="298"/>
      <c r="VB19" s="298"/>
      <c r="VC19" s="298"/>
      <c r="VD19" s="298"/>
      <c r="VE19" s="298"/>
      <c r="VF19" s="298"/>
      <c r="VG19" s="298"/>
      <c r="VH19" s="298"/>
      <c r="VI19" s="298"/>
      <c r="VJ19" s="298"/>
      <c r="VK19" s="298"/>
      <c r="VL19" s="298"/>
      <c r="VM19" s="298"/>
      <c r="VN19" s="298"/>
      <c r="VO19" s="298"/>
      <c r="VP19" s="298"/>
      <c r="VQ19" s="298"/>
      <c r="VR19" s="298"/>
      <c r="VS19" s="298"/>
      <c r="VT19" s="298"/>
      <c r="VU19" s="298"/>
      <c r="VV19" s="298"/>
      <c r="VW19" s="298"/>
      <c r="VX19" s="298"/>
      <c r="VY19" s="298"/>
      <c r="VZ19" s="298"/>
      <c r="WA19" s="298"/>
      <c r="WB19" s="298"/>
      <c r="WC19" s="298"/>
      <c r="WD19" s="298"/>
      <c r="WE19" s="298"/>
      <c r="WF19" s="298"/>
      <c r="WG19" s="298"/>
      <c r="WH19" s="298"/>
      <c r="WI19" s="298"/>
      <c r="WJ19" s="298"/>
      <c r="WK19" s="298"/>
      <c r="WL19" s="298"/>
      <c r="WM19" s="298"/>
      <c r="WN19" s="298"/>
      <c r="WO19" s="298"/>
      <c r="WP19" s="298"/>
      <c r="WQ19" s="298"/>
      <c r="WR19" s="298"/>
      <c r="WS19" s="298"/>
      <c r="WT19" s="298"/>
      <c r="WU19" s="298"/>
      <c r="WV19" s="298"/>
      <c r="WW19" s="298"/>
      <c r="WX19" s="298"/>
      <c r="WY19" s="298"/>
      <c r="WZ19" s="298"/>
      <c r="XA19" s="298"/>
      <c r="XB19" s="298"/>
      <c r="XC19" s="298"/>
      <c r="XD19" s="298"/>
      <c r="XE19" s="298"/>
      <c r="XF19" s="298"/>
      <c r="XG19" s="298"/>
      <c r="XH19" s="298"/>
      <c r="XI19" s="298"/>
      <c r="XJ19" s="298"/>
      <c r="XK19" s="298"/>
      <c r="XL19" s="298"/>
      <c r="XM19" s="298"/>
      <c r="XN19" s="298"/>
      <c r="XO19" s="298"/>
      <c r="XP19" s="298"/>
      <c r="XQ19" s="298"/>
      <c r="XR19" s="298"/>
      <c r="XS19" s="298"/>
      <c r="XT19" s="298"/>
      <c r="XU19" s="298"/>
      <c r="XV19" s="298"/>
      <c r="XW19" s="298"/>
      <c r="XX19" s="298"/>
      <c r="XY19" s="298"/>
      <c r="XZ19" s="298"/>
      <c r="YA19" s="298"/>
      <c r="YB19" s="298"/>
      <c r="YC19" s="298"/>
      <c r="YD19" s="298"/>
      <c r="YE19" s="298"/>
      <c r="YF19" s="298"/>
      <c r="YG19" s="298"/>
      <c r="YH19" s="298"/>
      <c r="YI19" s="298"/>
      <c r="YJ19" s="298"/>
      <c r="YK19" s="298"/>
      <c r="YL19" s="298"/>
      <c r="YM19" s="298"/>
      <c r="YN19" s="298"/>
      <c r="YO19" s="298"/>
      <c r="YP19" s="298"/>
      <c r="YQ19" s="298"/>
      <c r="YR19" s="298"/>
      <c r="YS19" s="298"/>
      <c r="YT19" s="298"/>
      <c r="YU19" s="298"/>
      <c r="YV19" s="298"/>
      <c r="YW19" s="298"/>
      <c r="YX19" s="298"/>
      <c r="YY19" s="298"/>
      <c r="YZ19" s="298"/>
      <c r="ZA19" s="298"/>
      <c r="ZB19" s="298"/>
      <c r="ZC19" s="298"/>
      <c r="ZD19" s="298"/>
      <c r="ZE19" s="298"/>
      <c r="ZF19" s="298"/>
      <c r="ZG19" s="298"/>
      <c r="ZH19" s="298"/>
      <c r="ZI19" s="298"/>
      <c r="ZJ19" s="298"/>
      <c r="ZK19" s="298"/>
      <c r="ZL19" s="298"/>
      <c r="ZM19" s="298"/>
      <c r="ZN19" s="298"/>
      <c r="ZO19" s="298"/>
      <c r="ZP19" s="298"/>
      <c r="ZQ19" s="298"/>
      <c r="ZR19" s="298"/>
      <c r="ZS19" s="298"/>
      <c r="ZT19" s="298"/>
      <c r="ZU19" s="298"/>
      <c r="ZV19" s="298"/>
      <c r="ZW19" s="298"/>
      <c r="ZX19" s="298"/>
      <c r="ZY19" s="298"/>
      <c r="ZZ19" s="298"/>
      <c r="AAA19" s="298"/>
      <c r="AAB19" s="298"/>
      <c r="AAC19" s="298"/>
      <c r="AAD19" s="298"/>
      <c r="AAE19" s="298"/>
      <c r="AAF19" s="298"/>
      <c r="AAG19" s="298"/>
      <c r="AAH19" s="298"/>
      <c r="AAI19" s="298"/>
      <c r="AAJ19" s="298"/>
      <c r="AAK19" s="298"/>
      <c r="AAL19" s="298"/>
      <c r="AAM19" s="298"/>
      <c r="AAN19" s="298"/>
      <c r="AAO19" s="298"/>
      <c r="AAP19" s="298"/>
      <c r="AAQ19" s="298"/>
      <c r="AAR19" s="298"/>
    </row>
    <row r="20" spans="1:720" s="165" customFormat="1" ht="15.75">
      <c r="A20" s="299"/>
      <c r="B20" s="300"/>
      <c r="C20" s="300"/>
      <c r="D20" s="301"/>
      <c r="E20" s="301"/>
      <c r="F20" s="301"/>
      <c r="G20" s="301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302"/>
      <c r="FJ20" s="302"/>
      <c r="FK20" s="302"/>
      <c r="FL20" s="302"/>
      <c r="FM20" s="302"/>
      <c r="FN20" s="302"/>
      <c r="FO20" s="302"/>
      <c r="FP20" s="302"/>
      <c r="FQ20" s="302"/>
      <c r="FR20" s="302"/>
      <c r="FS20" s="302"/>
      <c r="FT20" s="302"/>
      <c r="FU20" s="302"/>
      <c r="FV20" s="302"/>
      <c r="FW20" s="302"/>
      <c r="FX20" s="302"/>
      <c r="FY20" s="302"/>
      <c r="FZ20" s="302"/>
      <c r="GA20" s="302"/>
      <c r="GB20" s="302"/>
      <c r="GC20" s="302"/>
      <c r="GD20" s="302"/>
      <c r="GE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  <c r="LJ20" s="302"/>
      <c r="LK20" s="302"/>
      <c r="LL20" s="302"/>
      <c r="LM20" s="302"/>
      <c r="LN20" s="302"/>
      <c r="LO20" s="302"/>
      <c r="LP20" s="302"/>
      <c r="LQ20" s="302"/>
      <c r="LR20" s="302"/>
      <c r="LS20" s="302"/>
      <c r="LT20" s="302"/>
      <c r="LU20" s="302"/>
      <c r="LV20" s="302"/>
      <c r="LW20" s="302"/>
      <c r="LX20" s="302"/>
      <c r="LY20" s="302"/>
      <c r="LZ20" s="302"/>
      <c r="MA20" s="302"/>
      <c r="MB20" s="302"/>
      <c r="MC20" s="302"/>
      <c r="MD20" s="302"/>
      <c r="ME20" s="302"/>
      <c r="MF20" s="302"/>
      <c r="MG20" s="302"/>
      <c r="MH20" s="302"/>
      <c r="MI20" s="302"/>
      <c r="MJ20" s="302"/>
      <c r="MK20" s="302"/>
      <c r="ML20" s="302"/>
      <c r="MM20" s="302"/>
      <c r="MN20" s="302"/>
      <c r="MO20" s="302"/>
      <c r="MP20" s="302"/>
      <c r="MQ20" s="302"/>
      <c r="MR20" s="302"/>
      <c r="MS20" s="302"/>
      <c r="MT20" s="302"/>
      <c r="MU20" s="302"/>
      <c r="MV20" s="302"/>
      <c r="MW20" s="302"/>
      <c r="MX20" s="302"/>
      <c r="MY20" s="302"/>
      <c r="MZ20" s="302"/>
      <c r="NA20" s="302"/>
      <c r="NB20" s="302"/>
      <c r="NC20" s="302"/>
      <c r="ND20" s="302"/>
      <c r="NE20" s="302"/>
      <c r="NF20" s="302"/>
      <c r="NG20" s="302"/>
      <c r="NH20" s="302"/>
      <c r="NI20" s="302"/>
      <c r="NJ20" s="302"/>
      <c r="NK20" s="302"/>
      <c r="NL20" s="302"/>
      <c r="NM20" s="302"/>
      <c r="NN20" s="302"/>
      <c r="NO20" s="302"/>
      <c r="NP20" s="302"/>
      <c r="NQ20" s="302"/>
      <c r="NR20" s="302"/>
      <c r="NS20" s="302"/>
      <c r="NT20" s="302"/>
      <c r="NU20" s="302"/>
      <c r="NV20" s="302"/>
      <c r="NW20" s="302"/>
      <c r="NX20" s="302"/>
      <c r="NY20" s="302"/>
      <c r="NZ20" s="302"/>
      <c r="OA20" s="302"/>
      <c r="OB20" s="302"/>
      <c r="OC20" s="302"/>
      <c r="OD20" s="302"/>
      <c r="OE20" s="302"/>
      <c r="OF20" s="302"/>
      <c r="OG20" s="302"/>
      <c r="OH20" s="302"/>
      <c r="OI20" s="302"/>
      <c r="OJ20" s="302"/>
      <c r="OK20" s="302"/>
      <c r="OL20" s="302"/>
      <c r="OM20" s="302"/>
      <c r="ON20" s="302"/>
      <c r="OO20" s="302"/>
      <c r="OP20" s="302"/>
      <c r="OQ20" s="302"/>
      <c r="OR20" s="302"/>
      <c r="OS20" s="302"/>
      <c r="OT20" s="302"/>
      <c r="OU20" s="302"/>
      <c r="OV20" s="302"/>
      <c r="OW20" s="302"/>
      <c r="OX20" s="302"/>
      <c r="OY20" s="302"/>
      <c r="OZ20" s="302"/>
      <c r="PA20" s="302"/>
      <c r="PB20" s="302"/>
      <c r="PC20" s="302"/>
      <c r="PD20" s="302"/>
      <c r="PE20" s="302"/>
      <c r="PF20" s="302"/>
      <c r="PG20" s="302"/>
      <c r="PH20" s="302"/>
      <c r="PI20" s="302"/>
      <c r="PJ20" s="302"/>
      <c r="PK20" s="302"/>
      <c r="PL20" s="302"/>
      <c r="PM20" s="302"/>
      <c r="PN20" s="302"/>
      <c r="PO20" s="302"/>
      <c r="PP20" s="302"/>
      <c r="PQ20" s="302"/>
      <c r="PR20" s="302"/>
      <c r="PS20" s="302"/>
      <c r="PT20" s="302"/>
      <c r="PU20" s="302"/>
      <c r="PV20" s="302"/>
      <c r="PW20" s="302"/>
      <c r="PX20" s="302"/>
      <c r="PY20" s="302"/>
      <c r="PZ20" s="302"/>
      <c r="QA20" s="302"/>
      <c r="QB20" s="302"/>
      <c r="QC20" s="302"/>
      <c r="QD20" s="302"/>
      <c r="QE20" s="302"/>
      <c r="QF20" s="302"/>
      <c r="QG20" s="302"/>
      <c r="QH20" s="302"/>
      <c r="QI20" s="302"/>
      <c r="QJ20" s="302"/>
      <c r="QK20" s="302"/>
      <c r="QL20" s="302"/>
      <c r="QM20" s="302"/>
      <c r="QN20" s="302"/>
      <c r="QO20" s="302"/>
      <c r="QP20" s="302"/>
      <c r="QQ20" s="302"/>
      <c r="QR20" s="302"/>
      <c r="QS20" s="302"/>
      <c r="QT20" s="302"/>
      <c r="QU20" s="302"/>
      <c r="QV20" s="302"/>
      <c r="QW20" s="302"/>
      <c r="QX20" s="302"/>
      <c r="QY20" s="302"/>
      <c r="QZ20" s="302"/>
      <c r="RA20" s="302"/>
      <c r="RB20" s="302"/>
      <c r="RC20" s="302"/>
      <c r="RD20" s="302"/>
      <c r="RE20" s="302"/>
      <c r="RF20" s="302"/>
      <c r="RG20" s="302"/>
      <c r="RH20" s="302"/>
      <c r="RI20" s="302"/>
      <c r="RJ20" s="302"/>
      <c r="RK20" s="302"/>
      <c r="RL20" s="302"/>
      <c r="RM20" s="302"/>
      <c r="RN20" s="302"/>
      <c r="RO20" s="302"/>
      <c r="RP20" s="302"/>
      <c r="RQ20" s="302"/>
      <c r="RR20" s="302"/>
      <c r="RS20" s="302"/>
      <c r="RT20" s="302"/>
      <c r="RU20" s="302"/>
      <c r="RV20" s="302"/>
      <c r="RW20" s="302"/>
      <c r="RX20" s="302"/>
      <c r="RY20" s="302"/>
      <c r="RZ20" s="302"/>
      <c r="SA20" s="302"/>
      <c r="SB20" s="302"/>
      <c r="SC20" s="302"/>
      <c r="SD20" s="302"/>
      <c r="SE20" s="302"/>
      <c r="SF20" s="302"/>
      <c r="SG20" s="302"/>
      <c r="SH20" s="302"/>
      <c r="SI20" s="302"/>
      <c r="SJ20" s="302"/>
      <c r="SK20" s="302"/>
      <c r="SL20" s="302"/>
      <c r="SM20" s="302"/>
      <c r="SN20" s="302"/>
      <c r="SO20" s="302"/>
      <c r="SP20" s="302"/>
      <c r="SQ20" s="302"/>
      <c r="SR20" s="302"/>
      <c r="SS20" s="302"/>
      <c r="ST20" s="302"/>
      <c r="SU20" s="302"/>
      <c r="SV20" s="302"/>
      <c r="SW20" s="302"/>
      <c r="SX20" s="302"/>
      <c r="SY20" s="302"/>
      <c r="SZ20" s="302"/>
      <c r="TA20" s="302"/>
      <c r="TB20" s="302"/>
      <c r="TC20" s="302"/>
      <c r="TD20" s="302"/>
      <c r="TE20" s="302"/>
      <c r="TF20" s="302"/>
      <c r="TG20" s="302"/>
      <c r="TH20" s="302"/>
      <c r="TI20" s="302"/>
      <c r="TJ20" s="302"/>
      <c r="TK20" s="302"/>
      <c r="TL20" s="302"/>
      <c r="TM20" s="302"/>
      <c r="TN20" s="302"/>
      <c r="TO20" s="302"/>
      <c r="TP20" s="302"/>
      <c r="TQ20" s="302"/>
      <c r="TR20" s="302"/>
      <c r="TS20" s="302"/>
      <c r="TT20" s="302"/>
      <c r="TU20" s="302"/>
      <c r="TV20" s="302"/>
      <c r="TW20" s="302"/>
      <c r="TX20" s="302"/>
      <c r="TY20" s="302"/>
      <c r="TZ20" s="302"/>
      <c r="UA20" s="302"/>
      <c r="UB20" s="302"/>
      <c r="UC20" s="302"/>
      <c r="UD20" s="302"/>
      <c r="UE20" s="302"/>
      <c r="UF20" s="302"/>
      <c r="UG20" s="302"/>
      <c r="UH20" s="302"/>
      <c r="UI20" s="302"/>
      <c r="UJ20" s="302"/>
      <c r="UK20" s="302"/>
      <c r="UL20" s="302"/>
      <c r="UM20" s="302"/>
      <c r="UN20" s="302"/>
      <c r="UO20" s="302"/>
      <c r="UP20" s="302"/>
      <c r="UQ20" s="302"/>
      <c r="UR20" s="302"/>
      <c r="US20" s="302"/>
      <c r="UT20" s="302"/>
      <c r="UU20" s="302"/>
      <c r="UV20" s="302"/>
      <c r="UW20" s="302"/>
      <c r="UX20" s="302"/>
      <c r="UY20" s="302"/>
      <c r="UZ20" s="302"/>
      <c r="VA20" s="302"/>
      <c r="VB20" s="302"/>
      <c r="VC20" s="302"/>
      <c r="VD20" s="302"/>
      <c r="VE20" s="302"/>
      <c r="VF20" s="302"/>
      <c r="VG20" s="302"/>
      <c r="VH20" s="302"/>
      <c r="VI20" s="302"/>
      <c r="VJ20" s="302"/>
      <c r="VK20" s="302"/>
      <c r="VL20" s="302"/>
      <c r="VM20" s="302"/>
      <c r="VN20" s="302"/>
      <c r="VO20" s="302"/>
      <c r="VP20" s="302"/>
      <c r="VQ20" s="302"/>
      <c r="VR20" s="302"/>
      <c r="VS20" s="302"/>
      <c r="VT20" s="302"/>
      <c r="VU20" s="302"/>
      <c r="VV20" s="302"/>
      <c r="VW20" s="302"/>
      <c r="VX20" s="302"/>
      <c r="VY20" s="302"/>
      <c r="VZ20" s="302"/>
      <c r="WA20" s="302"/>
      <c r="WB20" s="302"/>
      <c r="WC20" s="302"/>
      <c r="WD20" s="302"/>
      <c r="WE20" s="302"/>
      <c r="WF20" s="302"/>
      <c r="WG20" s="302"/>
      <c r="WH20" s="302"/>
      <c r="WI20" s="302"/>
      <c r="WJ20" s="302"/>
      <c r="WK20" s="302"/>
      <c r="WL20" s="302"/>
      <c r="WM20" s="302"/>
      <c r="WN20" s="302"/>
      <c r="WO20" s="302"/>
      <c r="WP20" s="302"/>
      <c r="WQ20" s="302"/>
      <c r="WR20" s="302"/>
      <c r="WS20" s="302"/>
      <c r="WT20" s="302"/>
      <c r="WU20" s="302"/>
      <c r="WV20" s="302"/>
      <c r="WW20" s="302"/>
      <c r="WX20" s="302"/>
      <c r="WY20" s="302"/>
      <c r="WZ20" s="302"/>
      <c r="XA20" s="302"/>
      <c r="XB20" s="302"/>
      <c r="XC20" s="302"/>
      <c r="XD20" s="302"/>
      <c r="XE20" s="302"/>
      <c r="XF20" s="302"/>
      <c r="XG20" s="302"/>
      <c r="XH20" s="302"/>
      <c r="XI20" s="302"/>
      <c r="XJ20" s="302"/>
      <c r="XK20" s="302"/>
      <c r="XL20" s="302"/>
      <c r="XM20" s="302"/>
      <c r="XN20" s="302"/>
      <c r="XO20" s="302"/>
      <c r="XP20" s="302"/>
      <c r="XQ20" s="302"/>
      <c r="XR20" s="302"/>
      <c r="XS20" s="302"/>
      <c r="XT20" s="302"/>
      <c r="XU20" s="302"/>
      <c r="XV20" s="302"/>
      <c r="XW20" s="302"/>
      <c r="XX20" s="302"/>
      <c r="XY20" s="302"/>
      <c r="XZ20" s="302"/>
      <c r="YA20" s="302"/>
      <c r="YB20" s="302"/>
      <c r="YC20" s="302"/>
      <c r="YD20" s="302"/>
      <c r="YE20" s="302"/>
      <c r="YF20" s="302"/>
      <c r="YG20" s="302"/>
      <c r="YH20" s="302"/>
      <c r="YI20" s="302"/>
      <c r="YJ20" s="302"/>
      <c r="YK20" s="302"/>
      <c r="YL20" s="302"/>
      <c r="YM20" s="302"/>
      <c r="YN20" s="302"/>
      <c r="YO20" s="302"/>
      <c r="YP20" s="302"/>
      <c r="YQ20" s="302"/>
      <c r="YR20" s="302"/>
      <c r="YS20" s="302"/>
      <c r="YT20" s="302"/>
      <c r="YU20" s="302"/>
      <c r="YV20" s="302"/>
      <c r="YW20" s="302"/>
      <c r="YX20" s="302"/>
      <c r="YY20" s="302"/>
      <c r="YZ20" s="302"/>
      <c r="ZA20" s="302"/>
      <c r="ZB20" s="302"/>
      <c r="ZC20" s="302"/>
      <c r="ZD20" s="302"/>
      <c r="ZE20" s="302"/>
      <c r="ZF20" s="302"/>
      <c r="ZG20" s="302"/>
      <c r="ZH20" s="302"/>
      <c r="ZI20" s="302"/>
      <c r="ZJ20" s="302"/>
      <c r="ZK20" s="302"/>
      <c r="ZL20" s="302"/>
      <c r="ZM20" s="302"/>
      <c r="ZN20" s="302"/>
      <c r="ZO20" s="302"/>
      <c r="ZP20" s="302"/>
      <c r="ZQ20" s="302"/>
      <c r="ZR20" s="302"/>
      <c r="ZS20" s="302"/>
      <c r="ZT20" s="302"/>
      <c r="ZU20" s="302"/>
      <c r="ZV20" s="302"/>
      <c r="ZW20" s="302"/>
      <c r="ZX20" s="302"/>
      <c r="ZY20" s="302"/>
      <c r="ZZ20" s="302"/>
      <c r="AAA20" s="302"/>
      <c r="AAB20" s="302"/>
      <c r="AAC20" s="302"/>
      <c r="AAD20" s="302"/>
      <c r="AAE20" s="302"/>
      <c r="AAF20" s="302"/>
      <c r="AAG20" s="302"/>
      <c r="AAH20" s="302"/>
      <c r="AAI20" s="302"/>
      <c r="AAJ20" s="302"/>
      <c r="AAK20" s="302"/>
      <c r="AAL20" s="302"/>
      <c r="AAM20" s="302"/>
      <c r="AAN20" s="302"/>
      <c r="AAO20" s="302"/>
      <c r="AAP20" s="302"/>
      <c r="AAQ20" s="302"/>
      <c r="AAR20" s="300"/>
    </row>
    <row r="21" spans="1:720" s="94" customFormat="1" ht="15.75">
      <c r="A21" s="439"/>
      <c r="B21" s="439"/>
      <c r="C21" s="439"/>
      <c r="D21" s="303"/>
      <c r="E21" s="303"/>
      <c r="F21" s="303"/>
      <c r="G21" s="304"/>
      <c r="H21" s="303"/>
      <c r="I21" s="304"/>
      <c r="J21" s="422"/>
      <c r="K21" s="422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6"/>
      <c r="EL21" s="286"/>
      <c r="EM21" s="286"/>
      <c r="EN21" s="286"/>
      <c r="EO21" s="286"/>
      <c r="EP21" s="286"/>
      <c r="EQ21" s="286"/>
      <c r="ER21" s="286"/>
      <c r="ES21" s="286"/>
      <c r="ET21" s="286"/>
      <c r="EU21" s="286"/>
      <c r="EV21" s="286"/>
      <c r="EW21" s="286"/>
      <c r="EX21" s="286"/>
      <c r="EY21" s="286"/>
      <c r="EZ21" s="286"/>
      <c r="FA21" s="286"/>
      <c r="FB21" s="286"/>
      <c r="FC21" s="286"/>
      <c r="FD21" s="286"/>
      <c r="FE21" s="286"/>
      <c r="FF21" s="286"/>
      <c r="FG21" s="286"/>
      <c r="FH21" s="286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  <c r="GD21" s="286"/>
      <c r="GE21" s="286"/>
      <c r="GF21" s="286"/>
      <c r="GG21" s="286"/>
      <c r="GH21" s="286"/>
      <c r="GI21" s="286"/>
      <c r="GJ21" s="286"/>
      <c r="GK21" s="286"/>
      <c r="GL21" s="286"/>
      <c r="GM21" s="286"/>
      <c r="GN21" s="286"/>
      <c r="GO21" s="286"/>
      <c r="GP21" s="286"/>
      <c r="GQ21" s="286"/>
      <c r="GR21" s="286"/>
      <c r="GS21" s="286"/>
      <c r="GT21" s="286"/>
      <c r="GU21" s="286"/>
      <c r="GV21" s="286"/>
      <c r="GW21" s="286"/>
      <c r="GX21" s="286"/>
      <c r="GY21" s="286"/>
      <c r="GZ21" s="286"/>
      <c r="HA21" s="286"/>
      <c r="HB21" s="286"/>
      <c r="HC21" s="286"/>
      <c r="HD21" s="286"/>
      <c r="HE21" s="286"/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286"/>
      <c r="HT21" s="286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  <c r="II21" s="286"/>
      <c r="IJ21" s="286"/>
      <c r="IK21" s="286"/>
      <c r="IL21" s="286"/>
      <c r="IM21" s="286"/>
      <c r="IN21" s="286"/>
      <c r="IO21" s="286"/>
      <c r="IP21" s="286"/>
      <c r="IQ21" s="286"/>
      <c r="IR21" s="286"/>
      <c r="IS21" s="286"/>
      <c r="IT21" s="286"/>
      <c r="IU21" s="286"/>
      <c r="IV21" s="286"/>
      <c r="IW21" s="286"/>
      <c r="IX21" s="286"/>
      <c r="IY21" s="286"/>
      <c r="IZ21" s="286"/>
      <c r="JA21" s="286"/>
      <c r="JB21" s="286"/>
      <c r="JC21" s="286"/>
      <c r="JD21" s="286"/>
      <c r="JE21" s="286"/>
      <c r="JF21" s="286"/>
      <c r="JG21" s="286"/>
      <c r="JH21" s="286"/>
      <c r="JI21" s="286"/>
      <c r="JJ21" s="286"/>
      <c r="JK21" s="286"/>
      <c r="JL21" s="286"/>
      <c r="JM21" s="286"/>
      <c r="JN21" s="286"/>
      <c r="JO21" s="286"/>
      <c r="JP21" s="286"/>
      <c r="JQ21" s="286"/>
      <c r="JR21" s="286"/>
      <c r="JS21" s="286"/>
      <c r="JT21" s="286"/>
      <c r="JU21" s="286"/>
      <c r="JV21" s="286"/>
      <c r="JW21" s="286"/>
      <c r="JX21" s="286"/>
      <c r="JY21" s="286"/>
      <c r="JZ21" s="286"/>
      <c r="KA21" s="286"/>
      <c r="KB21" s="286"/>
      <c r="KC21" s="286"/>
      <c r="KD21" s="286"/>
      <c r="KE21" s="286"/>
      <c r="KF21" s="286"/>
      <c r="KG21" s="286"/>
      <c r="KH21" s="286"/>
      <c r="KI21" s="286"/>
      <c r="KJ21" s="286"/>
      <c r="KK21" s="286"/>
      <c r="KL21" s="286"/>
      <c r="KM21" s="286"/>
      <c r="KN21" s="286"/>
      <c r="KO21" s="286"/>
      <c r="KP21" s="286"/>
      <c r="KQ21" s="286"/>
      <c r="KR21" s="286"/>
      <c r="KS21" s="286"/>
      <c r="KT21" s="286"/>
      <c r="KU21" s="286"/>
      <c r="KV21" s="286"/>
      <c r="KW21" s="286"/>
      <c r="KX21" s="286"/>
      <c r="KY21" s="286"/>
      <c r="KZ21" s="286"/>
      <c r="LA21" s="286"/>
      <c r="LB21" s="286"/>
      <c r="LC21" s="286"/>
      <c r="LD21" s="286"/>
      <c r="LE21" s="286"/>
      <c r="LF21" s="286"/>
      <c r="LG21" s="286"/>
      <c r="LH21" s="286"/>
      <c r="LI21" s="286"/>
      <c r="LJ21" s="286"/>
      <c r="LK21" s="286"/>
      <c r="LL21" s="286"/>
      <c r="LM21" s="286"/>
      <c r="LN21" s="286"/>
      <c r="LO21" s="286"/>
      <c r="LP21" s="286"/>
      <c r="LQ21" s="286"/>
      <c r="LR21" s="286"/>
      <c r="LS21" s="286"/>
      <c r="LT21" s="286"/>
      <c r="LU21" s="286"/>
      <c r="LV21" s="286"/>
      <c r="LW21" s="286"/>
      <c r="LX21" s="286"/>
      <c r="LY21" s="286"/>
      <c r="LZ21" s="286"/>
      <c r="MA21" s="286"/>
      <c r="MB21" s="286"/>
      <c r="MC21" s="286"/>
      <c r="MD21" s="286"/>
      <c r="ME21" s="286"/>
      <c r="MF21" s="286"/>
      <c r="MG21" s="286"/>
      <c r="MH21" s="286"/>
      <c r="MI21" s="286"/>
      <c r="MJ21" s="286"/>
      <c r="MK21" s="286"/>
      <c r="ML21" s="286"/>
      <c r="MM21" s="286"/>
      <c r="MN21" s="286"/>
      <c r="MO21" s="286"/>
      <c r="MP21" s="286"/>
      <c r="MQ21" s="286"/>
      <c r="MR21" s="286"/>
      <c r="MS21" s="286"/>
      <c r="MT21" s="286"/>
      <c r="MU21" s="286"/>
      <c r="MV21" s="286"/>
      <c r="MW21" s="286"/>
      <c r="MX21" s="286"/>
      <c r="MY21" s="286"/>
      <c r="MZ21" s="286"/>
      <c r="NA21" s="286"/>
      <c r="NB21" s="286"/>
      <c r="NC21" s="286"/>
      <c r="ND21" s="286"/>
      <c r="NE21" s="286"/>
      <c r="NF21" s="286"/>
      <c r="NG21" s="286"/>
      <c r="NH21" s="286"/>
      <c r="NI21" s="286"/>
      <c r="NJ21" s="286"/>
      <c r="NK21" s="286"/>
      <c r="NL21" s="286"/>
      <c r="NM21" s="286"/>
      <c r="NN21" s="286"/>
      <c r="NO21" s="286"/>
      <c r="NP21" s="286"/>
      <c r="NQ21" s="286"/>
      <c r="NR21" s="286"/>
      <c r="NS21" s="286"/>
      <c r="NT21" s="286"/>
      <c r="NU21" s="286"/>
      <c r="NV21" s="286"/>
      <c r="NW21" s="286"/>
      <c r="NX21" s="286"/>
      <c r="NY21" s="286"/>
      <c r="NZ21" s="286"/>
      <c r="OA21" s="286"/>
      <c r="OB21" s="286"/>
      <c r="OC21" s="286"/>
      <c r="OD21" s="286"/>
      <c r="OE21" s="286"/>
      <c r="OF21" s="286"/>
      <c r="OG21" s="286"/>
      <c r="OH21" s="286"/>
      <c r="OI21" s="286"/>
      <c r="OJ21" s="286"/>
      <c r="OK21" s="286"/>
      <c r="OL21" s="286"/>
      <c r="OM21" s="286"/>
      <c r="ON21" s="286"/>
      <c r="OO21" s="286"/>
      <c r="OP21" s="286"/>
      <c r="OQ21" s="286"/>
      <c r="OR21" s="286"/>
      <c r="OS21" s="286"/>
      <c r="OT21" s="286"/>
      <c r="OU21" s="286"/>
      <c r="OV21" s="286"/>
      <c r="OW21" s="286"/>
      <c r="OX21" s="286"/>
      <c r="OY21" s="286"/>
      <c r="OZ21" s="286"/>
      <c r="PA21" s="286"/>
      <c r="PB21" s="286"/>
      <c r="PC21" s="286"/>
      <c r="PD21" s="286"/>
      <c r="PE21" s="286"/>
      <c r="PF21" s="286"/>
      <c r="PG21" s="286"/>
      <c r="PH21" s="286"/>
      <c r="PI21" s="286"/>
      <c r="PJ21" s="286"/>
      <c r="PK21" s="286"/>
      <c r="PL21" s="286"/>
      <c r="PM21" s="286"/>
      <c r="PN21" s="286"/>
      <c r="PO21" s="286"/>
      <c r="PP21" s="286"/>
      <c r="PQ21" s="286"/>
      <c r="PR21" s="286"/>
      <c r="PS21" s="286"/>
      <c r="PT21" s="286"/>
      <c r="PU21" s="286"/>
      <c r="PV21" s="286"/>
      <c r="PW21" s="286"/>
      <c r="PX21" s="286"/>
      <c r="PY21" s="286"/>
      <c r="PZ21" s="286"/>
      <c r="QA21" s="286"/>
      <c r="QB21" s="286"/>
      <c r="QC21" s="286"/>
      <c r="QD21" s="286"/>
      <c r="QE21" s="286"/>
      <c r="QF21" s="286"/>
      <c r="QG21" s="286"/>
      <c r="QH21" s="286"/>
      <c r="QI21" s="286"/>
      <c r="QJ21" s="286"/>
      <c r="QK21" s="286"/>
      <c r="QL21" s="286"/>
      <c r="QM21" s="286"/>
      <c r="QN21" s="286"/>
      <c r="QO21" s="286"/>
      <c r="QP21" s="286"/>
      <c r="QQ21" s="286"/>
      <c r="QR21" s="286"/>
      <c r="QS21" s="286"/>
      <c r="QT21" s="286"/>
      <c r="QU21" s="286"/>
      <c r="QV21" s="286"/>
      <c r="QW21" s="286"/>
      <c r="QX21" s="286"/>
      <c r="QY21" s="286"/>
      <c r="QZ21" s="286"/>
      <c r="RA21" s="286"/>
      <c r="RB21" s="286"/>
      <c r="RC21" s="286"/>
      <c r="RD21" s="286"/>
      <c r="RE21" s="286"/>
      <c r="RF21" s="286"/>
      <c r="RG21" s="286"/>
      <c r="RH21" s="286"/>
      <c r="RI21" s="286"/>
      <c r="RJ21" s="286"/>
      <c r="RK21" s="286"/>
      <c r="RL21" s="286"/>
      <c r="RM21" s="286"/>
      <c r="RN21" s="286"/>
      <c r="RO21" s="286"/>
      <c r="RP21" s="286"/>
      <c r="RQ21" s="286"/>
      <c r="RR21" s="286"/>
      <c r="RS21" s="286"/>
      <c r="RT21" s="286"/>
      <c r="RU21" s="286"/>
      <c r="RV21" s="286"/>
      <c r="RW21" s="286"/>
      <c r="RX21" s="286"/>
      <c r="RY21" s="286"/>
      <c r="RZ21" s="286"/>
      <c r="SA21" s="286"/>
      <c r="SB21" s="286"/>
      <c r="SC21" s="286"/>
      <c r="SD21" s="286"/>
      <c r="SE21" s="286"/>
      <c r="SF21" s="286"/>
      <c r="SG21" s="286"/>
      <c r="SH21" s="286"/>
      <c r="SI21" s="286"/>
      <c r="SJ21" s="286"/>
      <c r="SK21" s="286"/>
      <c r="SL21" s="286"/>
      <c r="SM21" s="286"/>
      <c r="SN21" s="286"/>
      <c r="SO21" s="286"/>
      <c r="SP21" s="286"/>
      <c r="SQ21" s="286"/>
      <c r="SR21" s="286"/>
      <c r="SS21" s="286"/>
      <c r="ST21" s="286"/>
      <c r="SU21" s="286"/>
      <c r="SV21" s="286"/>
      <c r="SW21" s="286"/>
      <c r="SX21" s="286"/>
      <c r="SY21" s="286"/>
      <c r="SZ21" s="286"/>
      <c r="TA21" s="286"/>
      <c r="TB21" s="286"/>
      <c r="TC21" s="286"/>
      <c r="TD21" s="286"/>
      <c r="TE21" s="286"/>
      <c r="TF21" s="286"/>
      <c r="TG21" s="286"/>
      <c r="TH21" s="286"/>
      <c r="TI21" s="286"/>
      <c r="TJ21" s="286"/>
      <c r="TK21" s="286"/>
      <c r="TL21" s="286"/>
      <c r="TM21" s="286"/>
      <c r="TN21" s="286"/>
      <c r="TO21" s="286"/>
      <c r="TP21" s="286"/>
      <c r="TQ21" s="286"/>
      <c r="TR21" s="286"/>
      <c r="TS21" s="286"/>
      <c r="TT21" s="286"/>
      <c r="TU21" s="286"/>
      <c r="TV21" s="286"/>
      <c r="TW21" s="286"/>
      <c r="TX21" s="286"/>
      <c r="TY21" s="286"/>
      <c r="TZ21" s="286"/>
      <c r="UA21" s="286"/>
      <c r="UB21" s="286"/>
      <c r="UC21" s="286"/>
      <c r="UD21" s="286"/>
      <c r="UE21" s="286"/>
      <c r="UF21" s="286"/>
      <c r="UG21" s="286"/>
      <c r="UH21" s="286"/>
      <c r="UI21" s="286"/>
      <c r="UJ21" s="286"/>
      <c r="UK21" s="286"/>
      <c r="UL21" s="286"/>
      <c r="UM21" s="286"/>
      <c r="UN21" s="286"/>
      <c r="UO21" s="286"/>
      <c r="UP21" s="286"/>
      <c r="UQ21" s="286"/>
      <c r="UR21" s="286"/>
      <c r="US21" s="286"/>
      <c r="UT21" s="286"/>
      <c r="UU21" s="286"/>
      <c r="UV21" s="286"/>
      <c r="UW21" s="286"/>
      <c r="UX21" s="286"/>
      <c r="UY21" s="286"/>
      <c r="UZ21" s="286"/>
      <c r="VA21" s="286"/>
      <c r="VB21" s="286"/>
      <c r="VC21" s="286"/>
      <c r="VD21" s="286"/>
      <c r="VE21" s="286"/>
      <c r="VF21" s="286"/>
      <c r="VG21" s="286"/>
      <c r="VH21" s="286"/>
      <c r="VI21" s="286"/>
      <c r="VJ21" s="286"/>
      <c r="VK21" s="286"/>
      <c r="VL21" s="286"/>
      <c r="VM21" s="286"/>
      <c r="VN21" s="286"/>
      <c r="VO21" s="286"/>
      <c r="VP21" s="286"/>
      <c r="VQ21" s="286"/>
      <c r="VR21" s="286"/>
      <c r="VS21" s="286"/>
      <c r="VT21" s="286"/>
      <c r="VU21" s="286"/>
      <c r="VV21" s="286"/>
      <c r="VW21" s="286"/>
      <c r="VX21" s="286"/>
      <c r="VY21" s="286"/>
      <c r="VZ21" s="286"/>
      <c r="WA21" s="286"/>
      <c r="WB21" s="286"/>
      <c r="WC21" s="286"/>
      <c r="WD21" s="286"/>
      <c r="WE21" s="286"/>
      <c r="WF21" s="286"/>
      <c r="WG21" s="286"/>
      <c r="WH21" s="286"/>
      <c r="WI21" s="286"/>
      <c r="WJ21" s="286"/>
      <c r="WK21" s="286"/>
      <c r="WL21" s="286"/>
      <c r="WM21" s="286"/>
      <c r="WN21" s="286"/>
      <c r="WO21" s="286"/>
      <c r="WP21" s="286"/>
      <c r="WQ21" s="286"/>
      <c r="WR21" s="286"/>
      <c r="WS21" s="286"/>
      <c r="WT21" s="286"/>
      <c r="WU21" s="286"/>
      <c r="WV21" s="286"/>
      <c r="WW21" s="286"/>
      <c r="WX21" s="286"/>
      <c r="WY21" s="286"/>
      <c r="WZ21" s="286"/>
      <c r="XA21" s="286"/>
      <c r="XB21" s="286"/>
      <c r="XC21" s="286"/>
      <c r="XD21" s="286"/>
      <c r="XE21" s="286"/>
      <c r="XF21" s="286"/>
      <c r="XG21" s="286"/>
      <c r="XH21" s="286"/>
      <c r="XI21" s="286"/>
      <c r="XJ21" s="286"/>
      <c r="XK21" s="286"/>
      <c r="XL21" s="286"/>
      <c r="XM21" s="286"/>
      <c r="XN21" s="286"/>
      <c r="XO21" s="286"/>
      <c r="XP21" s="286"/>
      <c r="XQ21" s="286"/>
      <c r="XR21" s="286"/>
      <c r="XS21" s="286"/>
      <c r="XT21" s="286"/>
      <c r="XU21" s="286"/>
      <c r="XV21" s="286"/>
      <c r="XW21" s="286"/>
      <c r="XX21" s="286"/>
      <c r="XY21" s="286"/>
      <c r="XZ21" s="286"/>
      <c r="YA21" s="286"/>
      <c r="YB21" s="286"/>
      <c r="YC21" s="286"/>
      <c r="YD21" s="286"/>
      <c r="YE21" s="286"/>
      <c r="YF21" s="286"/>
      <c r="YG21" s="286"/>
      <c r="YH21" s="286"/>
      <c r="YI21" s="286"/>
      <c r="YJ21" s="286"/>
      <c r="YK21" s="286"/>
      <c r="YL21" s="286"/>
      <c r="YM21" s="286"/>
      <c r="YN21" s="286"/>
      <c r="YO21" s="286"/>
      <c r="YP21" s="286"/>
      <c r="YQ21" s="286"/>
      <c r="YR21" s="286"/>
      <c r="YS21" s="286"/>
      <c r="YT21" s="286"/>
      <c r="YU21" s="286"/>
      <c r="YV21" s="286"/>
      <c r="YW21" s="286"/>
      <c r="YX21" s="286"/>
      <c r="YY21" s="286"/>
      <c r="YZ21" s="286"/>
      <c r="ZA21" s="286"/>
      <c r="ZB21" s="286"/>
      <c r="ZC21" s="286"/>
      <c r="ZD21" s="286"/>
      <c r="ZE21" s="286"/>
      <c r="ZF21" s="286"/>
      <c r="ZG21" s="286"/>
      <c r="ZH21" s="286"/>
      <c r="ZI21" s="286"/>
      <c r="ZJ21" s="286"/>
      <c r="ZK21" s="286"/>
      <c r="ZL21" s="286"/>
      <c r="ZM21" s="286"/>
      <c r="ZN21" s="286"/>
      <c r="ZO21" s="286"/>
      <c r="ZP21" s="286"/>
      <c r="ZQ21" s="286"/>
      <c r="ZR21" s="286"/>
      <c r="ZS21" s="286"/>
      <c r="ZT21" s="286"/>
      <c r="ZU21" s="286"/>
      <c r="ZV21" s="286"/>
      <c r="ZW21" s="286"/>
      <c r="ZX21" s="286"/>
      <c r="ZY21" s="286"/>
      <c r="ZZ21" s="286"/>
      <c r="AAA21" s="286"/>
      <c r="AAB21" s="286"/>
      <c r="AAC21" s="286"/>
      <c r="AAD21" s="286"/>
      <c r="AAE21" s="286"/>
      <c r="AAF21" s="286"/>
      <c r="AAG21" s="286"/>
      <c r="AAH21" s="286"/>
      <c r="AAI21" s="286"/>
      <c r="AAJ21" s="286"/>
      <c r="AAK21" s="286"/>
      <c r="AAL21" s="286"/>
      <c r="AAM21" s="286"/>
      <c r="AAN21" s="286"/>
      <c r="AAO21" s="286"/>
      <c r="AAP21" s="286"/>
      <c r="AAQ21" s="286"/>
      <c r="AAR21" s="286"/>
    </row>
    <row r="22" spans="1:720" s="165" customFormat="1" ht="15.75">
      <c r="A22" s="299"/>
      <c r="B22" s="300"/>
      <c r="C22" s="300"/>
      <c r="D22" s="301"/>
      <c r="E22" s="301"/>
      <c r="F22" s="301"/>
      <c r="G22" s="301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G22" s="302"/>
      <c r="CH22" s="302"/>
      <c r="CI22" s="302"/>
      <c r="CJ22" s="302"/>
      <c r="CK22" s="302"/>
      <c r="CL22" s="302"/>
      <c r="CM22" s="302"/>
      <c r="CN22" s="302"/>
      <c r="CO22" s="302"/>
      <c r="CP22" s="302"/>
      <c r="CQ22" s="302"/>
      <c r="CR22" s="302"/>
      <c r="CS22" s="302"/>
      <c r="CT22" s="302"/>
      <c r="CU22" s="302"/>
      <c r="CV22" s="302"/>
      <c r="CW22" s="302"/>
      <c r="CX22" s="302"/>
      <c r="CY22" s="302"/>
      <c r="CZ22" s="302"/>
      <c r="DA22" s="302"/>
      <c r="DB22" s="302"/>
      <c r="DC22" s="302"/>
      <c r="DD22" s="302"/>
      <c r="DE22" s="302"/>
      <c r="DF22" s="302"/>
      <c r="DG22" s="302"/>
      <c r="DH22" s="302"/>
      <c r="DI22" s="302"/>
      <c r="DJ22" s="302"/>
      <c r="DK22" s="302"/>
      <c r="DL22" s="302"/>
      <c r="DM22" s="302"/>
      <c r="DN22" s="302"/>
      <c r="DO22" s="302"/>
      <c r="DP22" s="302"/>
      <c r="DQ22" s="302"/>
      <c r="DR22" s="302"/>
      <c r="DS22" s="302"/>
      <c r="DT22" s="302"/>
      <c r="DU22" s="302"/>
      <c r="DV22" s="302"/>
      <c r="DW22" s="302"/>
      <c r="DX22" s="302"/>
      <c r="DY22" s="302"/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2"/>
      <c r="EO22" s="302"/>
      <c r="EP22" s="302"/>
      <c r="EQ22" s="302"/>
      <c r="ER22" s="302"/>
      <c r="ES22" s="302"/>
      <c r="ET22" s="302"/>
      <c r="EU22" s="302"/>
      <c r="EV22" s="302"/>
      <c r="EW22" s="302"/>
      <c r="EX22" s="302"/>
      <c r="EY22" s="302"/>
      <c r="EZ22" s="302"/>
      <c r="FA22" s="302"/>
      <c r="FB22" s="302"/>
      <c r="FC22" s="302"/>
      <c r="FD22" s="302"/>
      <c r="FE22" s="302"/>
      <c r="FF22" s="302"/>
      <c r="FG22" s="302"/>
      <c r="FH22" s="302"/>
      <c r="FI22" s="302"/>
      <c r="FJ22" s="302"/>
      <c r="FK22" s="302"/>
      <c r="FL22" s="302"/>
      <c r="FM22" s="302"/>
      <c r="FN22" s="302"/>
      <c r="FO22" s="302"/>
      <c r="FP22" s="302"/>
      <c r="FQ22" s="302"/>
      <c r="FR22" s="302"/>
      <c r="FS22" s="302"/>
      <c r="FT22" s="302"/>
      <c r="FU22" s="302"/>
      <c r="FV22" s="302"/>
      <c r="FW22" s="302"/>
      <c r="FX22" s="302"/>
      <c r="FY22" s="302"/>
      <c r="FZ22" s="302"/>
      <c r="GA22" s="302"/>
      <c r="GB22" s="302"/>
      <c r="GC22" s="302"/>
      <c r="GD22" s="302"/>
      <c r="GE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  <c r="LJ22" s="302"/>
      <c r="LK22" s="302"/>
      <c r="LL22" s="302"/>
      <c r="LM22" s="302"/>
      <c r="LN22" s="302"/>
      <c r="LO22" s="302"/>
      <c r="LP22" s="302"/>
      <c r="LQ22" s="302"/>
      <c r="LR22" s="302"/>
      <c r="LS22" s="302"/>
      <c r="LT22" s="302"/>
      <c r="LU22" s="302"/>
      <c r="LV22" s="302"/>
      <c r="LW22" s="302"/>
      <c r="LX22" s="302"/>
      <c r="LY22" s="302"/>
      <c r="LZ22" s="302"/>
      <c r="MA22" s="302"/>
      <c r="MB22" s="302"/>
      <c r="MC22" s="302"/>
      <c r="MD22" s="302"/>
      <c r="ME22" s="302"/>
      <c r="MF22" s="302"/>
      <c r="MG22" s="302"/>
      <c r="MH22" s="302"/>
      <c r="MI22" s="302"/>
      <c r="MJ22" s="302"/>
      <c r="MK22" s="302"/>
      <c r="ML22" s="302"/>
      <c r="MM22" s="302"/>
      <c r="MN22" s="302"/>
      <c r="MO22" s="302"/>
      <c r="MP22" s="302"/>
      <c r="MQ22" s="302"/>
      <c r="MR22" s="302"/>
      <c r="MS22" s="302"/>
      <c r="MT22" s="302"/>
      <c r="MU22" s="302"/>
      <c r="MV22" s="302"/>
      <c r="MW22" s="302"/>
      <c r="MX22" s="302"/>
      <c r="MY22" s="302"/>
      <c r="MZ22" s="302"/>
      <c r="NA22" s="302"/>
      <c r="NB22" s="302"/>
      <c r="NC22" s="302"/>
      <c r="ND22" s="302"/>
      <c r="NE22" s="302"/>
      <c r="NF22" s="302"/>
      <c r="NG22" s="302"/>
      <c r="NH22" s="302"/>
      <c r="NI22" s="302"/>
      <c r="NJ22" s="302"/>
      <c r="NK22" s="302"/>
      <c r="NL22" s="302"/>
      <c r="NM22" s="302"/>
      <c r="NN22" s="302"/>
      <c r="NO22" s="302"/>
      <c r="NP22" s="302"/>
      <c r="NQ22" s="302"/>
      <c r="NR22" s="302"/>
      <c r="NS22" s="302"/>
      <c r="NT22" s="302"/>
      <c r="NU22" s="302"/>
      <c r="NV22" s="302"/>
      <c r="NW22" s="302"/>
      <c r="NX22" s="302"/>
      <c r="NY22" s="302"/>
      <c r="NZ22" s="302"/>
      <c r="OA22" s="302"/>
      <c r="OB22" s="302"/>
      <c r="OC22" s="302"/>
      <c r="OD22" s="302"/>
      <c r="OE22" s="302"/>
      <c r="OF22" s="302"/>
      <c r="OG22" s="302"/>
      <c r="OH22" s="302"/>
      <c r="OI22" s="302"/>
      <c r="OJ22" s="302"/>
      <c r="OK22" s="302"/>
      <c r="OL22" s="302"/>
      <c r="OM22" s="302"/>
      <c r="ON22" s="302"/>
      <c r="OO22" s="302"/>
      <c r="OP22" s="302"/>
      <c r="OQ22" s="302"/>
      <c r="OR22" s="302"/>
      <c r="OS22" s="302"/>
      <c r="OT22" s="302"/>
      <c r="OU22" s="302"/>
      <c r="OV22" s="302"/>
      <c r="OW22" s="302"/>
      <c r="OX22" s="302"/>
      <c r="OY22" s="302"/>
      <c r="OZ22" s="302"/>
      <c r="PA22" s="302"/>
      <c r="PB22" s="302"/>
      <c r="PC22" s="302"/>
      <c r="PD22" s="302"/>
      <c r="PE22" s="302"/>
      <c r="PF22" s="302"/>
      <c r="PG22" s="302"/>
      <c r="PH22" s="302"/>
      <c r="PI22" s="302"/>
      <c r="PJ22" s="302"/>
      <c r="PK22" s="302"/>
      <c r="PL22" s="302"/>
      <c r="PM22" s="302"/>
      <c r="PN22" s="302"/>
      <c r="PO22" s="302"/>
      <c r="PP22" s="302"/>
      <c r="PQ22" s="302"/>
      <c r="PR22" s="302"/>
      <c r="PS22" s="302"/>
      <c r="PT22" s="302"/>
      <c r="PU22" s="302"/>
      <c r="PV22" s="302"/>
      <c r="PW22" s="302"/>
      <c r="PX22" s="302"/>
      <c r="PY22" s="302"/>
      <c r="PZ22" s="302"/>
      <c r="QA22" s="302"/>
      <c r="QB22" s="302"/>
      <c r="QC22" s="302"/>
      <c r="QD22" s="302"/>
      <c r="QE22" s="302"/>
      <c r="QF22" s="302"/>
      <c r="QG22" s="302"/>
      <c r="QH22" s="302"/>
      <c r="QI22" s="302"/>
      <c r="QJ22" s="302"/>
      <c r="QK22" s="302"/>
      <c r="QL22" s="302"/>
      <c r="QM22" s="302"/>
      <c r="QN22" s="302"/>
      <c r="QO22" s="302"/>
      <c r="QP22" s="302"/>
      <c r="QQ22" s="302"/>
      <c r="QR22" s="302"/>
      <c r="QS22" s="302"/>
      <c r="QT22" s="302"/>
      <c r="QU22" s="302"/>
      <c r="QV22" s="302"/>
      <c r="QW22" s="302"/>
      <c r="QX22" s="302"/>
      <c r="QY22" s="302"/>
      <c r="QZ22" s="302"/>
      <c r="RA22" s="302"/>
      <c r="RB22" s="302"/>
      <c r="RC22" s="302"/>
      <c r="RD22" s="302"/>
      <c r="RE22" s="302"/>
      <c r="RF22" s="302"/>
      <c r="RG22" s="302"/>
      <c r="RH22" s="302"/>
      <c r="RI22" s="302"/>
      <c r="RJ22" s="302"/>
      <c r="RK22" s="302"/>
      <c r="RL22" s="302"/>
      <c r="RM22" s="302"/>
      <c r="RN22" s="302"/>
      <c r="RO22" s="302"/>
      <c r="RP22" s="302"/>
      <c r="RQ22" s="302"/>
      <c r="RR22" s="302"/>
      <c r="RS22" s="302"/>
      <c r="RT22" s="302"/>
      <c r="RU22" s="302"/>
      <c r="RV22" s="302"/>
      <c r="RW22" s="302"/>
      <c r="RX22" s="302"/>
      <c r="RY22" s="302"/>
      <c r="RZ22" s="302"/>
      <c r="SA22" s="302"/>
      <c r="SB22" s="302"/>
      <c r="SC22" s="302"/>
      <c r="SD22" s="302"/>
      <c r="SE22" s="302"/>
      <c r="SF22" s="302"/>
      <c r="SG22" s="302"/>
      <c r="SH22" s="302"/>
      <c r="SI22" s="302"/>
      <c r="SJ22" s="302"/>
      <c r="SK22" s="302"/>
      <c r="SL22" s="302"/>
      <c r="SM22" s="302"/>
      <c r="SN22" s="302"/>
      <c r="SO22" s="302"/>
      <c r="SP22" s="302"/>
      <c r="SQ22" s="302"/>
      <c r="SR22" s="302"/>
      <c r="SS22" s="302"/>
      <c r="ST22" s="302"/>
      <c r="SU22" s="302"/>
      <c r="SV22" s="302"/>
      <c r="SW22" s="302"/>
      <c r="SX22" s="302"/>
      <c r="SY22" s="302"/>
      <c r="SZ22" s="302"/>
      <c r="TA22" s="302"/>
      <c r="TB22" s="302"/>
      <c r="TC22" s="302"/>
      <c r="TD22" s="302"/>
      <c r="TE22" s="302"/>
      <c r="TF22" s="302"/>
      <c r="TG22" s="302"/>
      <c r="TH22" s="302"/>
      <c r="TI22" s="302"/>
      <c r="TJ22" s="302"/>
      <c r="TK22" s="302"/>
      <c r="TL22" s="302"/>
      <c r="TM22" s="302"/>
      <c r="TN22" s="302"/>
      <c r="TO22" s="302"/>
      <c r="TP22" s="302"/>
      <c r="TQ22" s="302"/>
      <c r="TR22" s="302"/>
      <c r="TS22" s="302"/>
      <c r="TT22" s="302"/>
      <c r="TU22" s="302"/>
      <c r="TV22" s="302"/>
      <c r="TW22" s="302"/>
      <c r="TX22" s="302"/>
      <c r="TY22" s="302"/>
      <c r="TZ22" s="302"/>
      <c r="UA22" s="302"/>
      <c r="UB22" s="302"/>
      <c r="UC22" s="302"/>
      <c r="UD22" s="302"/>
      <c r="UE22" s="302"/>
      <c r="UF22" s="302"/>
      <c r="UG22" s="302"/>
      <c r="UH22" s="302"/>
      <c r="UI22" s="302"/>
      <c r="UJ22" s="302"/>
      <c r="UK22" s="302"/>
      <c r="UL22" s="302"/>
      <c r="UM22" s="302"/>
      <c r="UN22" s="302"/>
      <c r="UO22" s="302"/>
      <c r="UP22" s="302"/>
      <c r="UQ22" s="302"/>
      <c r="UR22" s="302"/>
      <c r="US22" s="302"/>
      <c r="UT22" s="302"/>
      <c r="UU22" s="302"/>
      <c r="UV22" s="302"/>
      <c r="UW22" s="302"/>
      <c r="UX22" s="302"/>
      <c r="UY22" s="302"/>
      <c r="UZ22" s="302"/>
      <c r="VA22" s="302"/>
      <c r="VB22" s="302"/>
      <c r="VC22" s="302"/>
      <c r="VD22" s="302"/>
      <c r="VE22" s="302"/>
      <c r="VF22" s="302"/>
      <c r="VG22" s="302"/>
      <c r="VH22" s="302"/>
      <c r="VI22" s="302"/>
      <c r="VJ22" s="302"/>
      <c r="VK22" s="302"/>
      <c r="VL22" s="302"/>
      <c r="VM22" s="302"/>
      <c r="VN22" s="302"/>
      <c r="VO22" s="302"/>
      <c r="VP22" s="302"/>
      <c r="VQ22" s="302"/>
      <c r="VR22" s="302"/>
      <c r="VS22" s="302"/>
      <c r="VT22" s="302"/>
      <c r="VU22" s="302"/>
      <c r="VV22" s="302"/>
      <c r="VW22" s="302"/>
      <c r="VX22" s="302"/>
      <c r="VY22" s="302"/>
      <c r="VZ22" s="302"/>
      <c r="WA22" s="302"/>
      <c r="WB22" s="302"/>
      <c r="WC22" s="302"/>
      <c r="WD22" s="302"/>
      <c r="WE22" s="302"/>
      <c r="WF22" s="302"/>
      <c r="WG22" s="302"/>
      <c r="WH22" s="302"/>
      <c r="WI22" s="302"/>
      <c r="WJ22" s="302"/>
      <c r="WK22" s="302"/>
      <c r="WL22" s="302"/>
      <c r="WM22" s="302"/>
      <c r="WN22" s="302"/>
      <c r="WO22" s="302"/>
      <c r="WP22" s="302"/>
      <c r="WQ22" s="302"/>
      <c r="WR22" s="302"/>
      <c r="WS22" s="302"/>
      <c r="WT22" s="302"/>
      <c r="WU22" s="302"/>
      <c r="WV22" s="302"/>
      <c r="WW22" s="302"/>
      <c r="WX22" s="302"/>
      <c r="WY22" s="302"/>
      <c r="WZ22" s="302"/>
      <c r="XA22" s="302"/>
      <c r="XB22" s="302"/>
      <c r="XC22" s="302"/>
      <c r="XD22" s="302"/>
      <c r="XE22" s="302"/>
      <c r="XF22" s="302"/>
      <c r="XG22" s="302"/>
      <c r="XH22" s="302"/>
      <c r="XI22" s="302"/>
      <c r="XJ22" s="302"/>
      <c r="XK22" s="302"/>
      <c r="XL22" s="302"/>
      <c r="XM22" s="302"/>
      <c r="XN22" s="302"/>
      <c r="XO22" s="302"/>
      <c r="XP22" s="302"/>
      <c r="XQ22" s="302"/>
      <c r="XR22" s="302"/>
      <c r="XS22" s="302"/>
      <c r="XT22" s="302"/>
      <c r="XU22" s="302"/>
      <c r="XV22" s="302"/>
      <c r="XW22" s="302"/>
      <c r="XX22" s="302"/>
      <c r="XY22" s="302"/>
      <c r="XZ22" s="302"/>
      <c r="YA22" s="302"/>
      <c r="YB22" s="302"/>
      <c r="YC22" s="302"/>
      <c r="YD22" s="302"/>
      <c r="YE22" s="302"/>
      <c r="YF22" s="302"/>
      <c r="YG22" s="302"/>
      <c r="YH22" s="302"/>
      <c r="YI22" s="302"/>
      <c r="YJ22" s="302"/>
      <c r="YK22" s="302"/>
      <c r="YL22" s="302"/>
      <c r="YM22" s="302"/>
      <c r="YN22" s="302"/>
      <c r="YO22" s="302"/>
      <c r="YP22" s="302"/>
      <c r="YQ22" s="302"/>
      <c r="YR22" s="302"/>
      <c r="YS22" s="302"/>
      <c r="YT22" s="302"/>
      <c r="YU22" s="302"/>
      <c r="YV22" s="302"/>
      <c r="YW22" s="302"/>
      <c r="YX22" s="302"/>
      <c r="YY22" s="302"/>
      <c r="YZ22" s="302"/>
      <c r="ZA22" s="302"/>
      <c r="ZB22" s="302"/>
      <c r="ZC22" s="302"/>
      <c r="ZD22" s="302"/>
      <c r="ZE22" s="302"/>
      <c r="ZF22" s="302"/>
      <c r="ZG22" s="302"/>
      <c r="ZH22" s="302"/>
      <c r="ZI22" s="302"/>
      <c r="ZJ22" s="302"/>
      <c r="ZK22" s="302"/>
      <c r="ZL22" s="302"/>
      <c r="ZM22" s="302"/>
      <c r="ZN22" s="302"/>
      <c r="ZO22" s="302"/>
      <c r="ZP22" s="302"/>
      <c r="ZQ22" s="302"/>
      <c r="ZR22" s="302"/>
      <c r="ZS22" s="302"/>
      <c r="ZT22" s="302"/>
      <c r="ZU22" s="302"/>
      <c r="ZV22" s="302"/>
      <c r="ZW22" s="302"/>
      <c r="ZX22" s="302"/>
      <c r="ZY22" s="302"/>
      <c r="ZZ22" s="302"/>
      <c r="AAA22" s="302"/>
      <c r="AAB22" s="302"/>
      <c r="AAC22" s="302"/>
      <c r="AAD22" s="302"/>
      <c r="AAE22" s="302"/>
      <c r="AAF22" s="302"/>
      <c r="AAG22" s="302"/>
      <c r="AAH22" s="302"/>
      <c r="AAI22" s="302"/>
      <c r="AAJ22" s="302"/>
      <c r="AAK22" s="302"/>
      <c r="AAL22" s="302"/>
      <c r="AAM22" s="302"/>
      <c r="AAN22" s="302"/>
      <c r="AAO22" s="302"/>
      <c r="AAP22" s="302"/>
      <c r="AAQ22" s="302"/>
      <c r="AAR22" s="300"/>
    </row>
    <row r="23" spans="1:720" s="165" customFormat="1" ht="15.75">
      <c r="A23" s="299"/>
      <c r="B23" s="300"/>
      <c r="C23" s="300"/>
      <c r="D23" s="301"/>
      <c r="E23" s="301"/>
      <c r="F23" s="301"/>
      <c r="G23" s="301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2"/>
      <c r="DN23" s="302"/>
      <c r="DO23" s="302"/>
      <c r="DP23" s="302"/>
      <c r="DQ23" s="302"/>
      <c r="DR23" s="302"/>
      <c r="DS23" s="302"/>
      <c r="DT23" s="302"/>
      <c r="DU23" s="302"/>
      <c r="DV23" s="302"/>
      <c r="DW23" s="302"/>
      <c r="DX23" s="302"/>
      <c r="DY23" s="302"/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2"/>
      <c r="EO23" s="302"/>
      <c r="EP23" s="302"/>
      <c r="EQ23" s="302"/>
      <c r="ER23" s="302"/>
      <c r="ES23" s="302"/>
      <c r="ET23" s="302"/>
      <c r="EU23" s="302"/>
      <c r="EV23" s="302"/>
      <c r="EW23" s="302"/>
      <c r="EX23" s="302"/>
      <c r="EY23" s="302"/>
      <c r="EZ23" s="302"/>
      <c r="FA23" s="302"/>
      <c r="FB23" s="302"/>
      <c r="FC23" s="302"/>
      <c r="FD23" s="302"/>
      <c r="FE23" s="302"/>
      <c r="FF23" s="302"/>
      <c r="FG23" s="302"/>
      <c r="FH23" s="302"/>
      <c r="FI23" s="302"/>
      <c r="FJ23" s="302"/>
      <c r="FK23" s="302"/>
      <c r="FL23" s="302"/>
      <c r="FM23" s="302"/>
      <c r="FN23" s="302"/>
      <c r="FO23" s="302"/>
      <c r="FP23" s="302"/>
      <c r="FQ23" s="302"/>
      <c r="FR23" s="302"/>
      <c r="FS23" s="302"/>
      <c r="FT23" s="302"/>
      <c r="FU23" s="302"/>
      <c r="FV23" s="302"/>
      <c r="FW23" s="302"/>
      <c r="FX23" s="302"/>
      <c r="FY23" s="302"/>
      <c r="FZ23" s="302"/>
      <c r="GA23" s="302"/>
      <c r="GB23" s="302"/>
      <c r="GC23" s="302"/>
      <c r="GD23" s="302"/>
      <c r="GE23" s="302"/>
      <c r="GF23" s="302"/>
      <c r="GG23" s="302"/>
      <c r="GH23" s="302"/>
      <c r="GI23" s="302"/>
      <c r="GJ23" s="302"/>
      <c r="GK23" s="302"/>
      <c r="GL23" s="302"/>
      <c r="GM23" s="302"/>
      <c r="GN23" s="302"/>
      <c r="GO23" s="302"/>
      <c r="GP23" s="302"/>
      <c r="GQ23" s="302"/>
      <c r="GR23" s="302"/>
      <c r="GS23" s="302"/>
      <c r="GT23" s="302"/>
      <c r="GU23" s="302"/>
      <c r="GV23" s="302"/>
      <c r="GW23" s="302"/>
      <c r="GX23" s="302"/>
      <c r="GY23" s="302"/>
      <c r="GZ23" s="302"/>
      <c r="HA23" s="302"/>
      <c r="HB23" s="302"/>
      <c r="HC23" s="302"/>
      <c r="HD23" s="302"/>
      <c r="HE23" s="302"/>
      <c r="HF23" s="302"/>
      <c r="HG23" s="302"/>
      <c r="HH23" s="302"/>
      <c r="HI23" s="302"/>
      <c r="HJ23" s="302"/>
      <c r="HK23" s="302"/>
      <c r="HL23" s="302"/>
      <c r="HM23" s="302"/>
      <c r="HN23" s="302"/>
      <c r="HO23" s="302"/>
      <c r="HP23" s="302"/>
      <c r="HQ23" s="302"/>
      <c r="HR23" s="302"/>
      <c r="HS23" s="302"/>
      <c r="HT23" s="302"/>
      <c r="HU23" s="302"/>
      <c r="HV23" s="302"/>
      <c r="HW23" s="302"/>
      <c r="HX23" s="302"/>
      <c r="HY23" s="302"/>
      <c r="HZ23" s="302"/>
      <c r="IA23" s="302"/>
      <c r="IB23" s="302"/>
      <c r="IC23" s="302"/>
      <c r="ID23" s="302"/>
      <c r="IE23" s="302"/>
      <c r="IF23" s="302"/>
      <c r="IG23" s="302"/>
      <c r="IH23" s="302"/>
      <c r="II23" s="302"/>
      <c r="IJ23" s="302"/>
      <c r="IK23" s="302"/>
      <c r="IL23" s="302"/>
      <c r="IM23" s="302"/>
      <c r="IN23" s="302"/>
      <c r="IO23" s="302"/>
      <c r="IP23" s="302"/>
      <c r="IQ23" s="302"/>
      <c r="IR23" s="302"/>
      <c r="IS23" s="302"/>
      <c r="IT23" s="302"/>
      <c r="IU23" s="302"/>
      <c r="IV23" s="302"/>
      <c r="IW23" s="302"/>
      <c r="IX23" s="302"/>
      <c r="IY23" s="302"/>
      <c r="IZ23" s="302"/>
      <c r="JA23" s="302"/>
      <c r="JB23" s="302"/>
      <c r="JC23" s="302"/>
      <c r="JD23" s="302"/>
      <c r="JE23" s="302"/>
      <c r="JF23" s="302"/>
      <c r="JG23" s="302"/>
      <c r="JH23" s="302"/>
      <c r="JI23" s="302"/>
      <c r="JJ23" s="302"/>
      <c r="JK23" s="302"/>
      <c r="JL23" s="302"/>
      <c r="JM23" s="302"/>
      <c r="JN23" s="302"/>
      <c r="JO23" s="302"/>
      <c r="JP23" s="302"/>
      <c r="JQ23" s="302"/>
      <c r="JR23" s="302"/>
      <c r="JS23" s="302"/>
      <c r="JT23" s="302"/>
      <c r="JU23" s="302"/>
      <c r="JV23" s="302"/>
      <c r="JW23" s="302"/>
      <c r="JX23" s="302"/>
      <c r="JY23" s="302"/>
      <c r="JZ23" s="302"/>
      <c r="KA23" s="302"/>
      <c r="KB23" s="302"/>
      <c r="KC23" s="302"/>
      <c r="KD23" s="302"/>
      <c r="KE23" s="302"/>
      <c r="KF23" s="302"/>
      <c r="KG23" s="302"/>
      <c r="KH23" s="302"/>
      <c r="KI23" s="302"/>
      <c r="KJ23" s="302"/>
      <c r="KK23" s="302"/>
      <c r="KL23" s="302"/>
      <c r="KM23" s="302"/>
      <c r="KN23" s="302"/>
      <c r="KO23" s="302"/>
      <c r="KP23" s="302"/>
      <c r="KQ23" s="302"/>
      <c r="KR23" s="302"/>
      <c r="KS23" s="302"/>
      <c r="KT23" s="302"/>
      <c r="KU23" s="302"/>
      <c r="KV23" s="302"/>
      <c r="KW23" s="302"/>
      <c r="KX23" s="302"/>
      <c r="KY23" s="302"/>
      <c r="KZ23" s="302"/>
      <c r="LA23" s="302"/>
      <c r="LB23" s="302"/>
      <c r="LC23" s="302"/>
      <c r="LD23" s="302"/>
      <c r="LE23" s="302"/>
      <c r="LF23" s="302"/>
      <c r="LG23" s="302"/>
      <c r="LH23" s="302"/>
      <c r="LI23" s="302"/>
      <c r="LJ23" s="302"/>
      <c r="LK23" s="302"/>
      <c r="LL23" s="302"/>
      <c r="LM23" s="302"/>
      <c r="LN23" s="302"/>
      <c r="LO23" s="302"/>
      <c r="LP23" s="302"/>
      <c r="LQ23" s="302"/>
      <c r="LR23" s="302"/>
      <c r="LS23" s="302"/>
      <c r="LT23" s="302"/>
      <c r="LU23" s="302"/>
      <c r="LV23" s="302"/>
      <c r="LW23" s="302"/>
      <c r="LX23" s="302"/>
      <c r="LY23" s="302"/>
      <c r="LZ23" s="302"/>
      <c r="MA23" s="302"/>
      <c r="MB23" s="302"/>
      <c r="MC23" s="302"/>
      <c r="MD23" s="302"/>
      <c r="ME23" s="302"/>
      <c r="MF23" s="302"/>
      <c r="MG23" s="302"/>
      <c r="MH23" s="302"/>
      <c r="MI23" s="302"/>
      <c r="MJ23" s="302"/>
      <c r="MK23" s="302"/>
      <c r="ML23" s="302"/>
      <c r="MM23" s="302"/>
      <c r="MN23" s="302"/>
      <c r="MO23" s="302"/>
      <c r="MP23" s="302"/>
      <c r="MQ23" s="302"/>
      <c r="MR23" s="302"/>
      <c r="MS23" s="302"/>
      <c r="MT23" s="302"/>
      <c r="MU23" s="302"/>
      <c r="MV23" s="302"/>
      <c r="MW23" s="302"/>
      <c r="MX23" s="302"/>
      <c r="MY23" s="302"/>
      <c r="MZ23" s="302"/>
      <c r="NA23" s="302"/>
      <c r="NB23" s="302"/>
      <c r="NC23" s="302"/>
      <c r="ND23" s="302"/>
      <c r="NE23" s="302"/>
      <c r="NF23" s="302"/>
      <c r="NG23" s="302"/>
      <c r="NH23" s="302"/>
      <c r="NI23" s="302"/>
      <c r="NJ23" s="302"/>
      <c r="NK23" s="302"/>
      <c r="NL23" s="302"/>
      <c r="NM23" s="302"/>
      <c r="NN23" s="302"/>
      <c r="NO23" s="302"/>
      <c r="NP23" s="302"/>
      <c r="NQ23" s="302"/>
      <c r="NR23" s="302"/>
      <c r="NS23" s="302"/>
      <c r="NT23" s="302"/>
      <c r="NU23" s="302"/>
      <c r="NV23" s="302"/>
      <c r="NW23" s="302"/>
      <c r="NX23" s="302"/>
      <c r="NY23" s="302"/>
      <c r="NZ23" s="302"/>
      <c r="OA23" s="302"/>
      <c r="OB23" s="302"/>
      <c r="OC23" s="302"/>
      <c r="OD23" s="302"/>
      <c r="OE23" s="302"/>
      <c r="OF23" s="302"/>
      <c r="OG23" s="302"/>
      <c r="OH23" s="302"/>
      <c r="OI23" s="302"/>
      <c r="OJ23" s="302"/>
      <c r="OK23" s="302"/>
      <c r="OL23" s="302"/>
      <c r="OM23" s="302"/>
      <c r="ON23" s="302"/>
      <c r="OO23" s="302"/>
      <c r="OP23" s="302"/>
      <c r="OQ23" s="302"/>
      <c r="OR23" s="302"/>
      <c r="OS23" s="302"/>
      <c r="OT23" s="302"/>
      <c r="OU23" s="302"/>
      <c r="OV23" s="302"/>
      <c r="OW23" s="302"/>
      <c r="OX23" s="302"/>
      <c r="OY23" s="302"/>
      <c r="OZ23" s="302"/>
      <c r="PA23" s="302"/>
      <c r="PB23" s="302"/>
      <c r="PC23" s="302"/>
      <c r="PD23" s="302"/>
      <c r="PE23" s="302"/>
      <c r="PF23" s="302"/>
      <c r="PG23" s="302"/>
      <c r="PH23" s="302"/>
      <c r="PI23" s="302"/>
      <c r="PJ23" s="302"/>
      <c r="PK23" s="302"/>
      <c r="PL23" s="302"/>
      <c r="PM23" s="302"/>
      <c r="PN23" s="302"/>
      <c r="PO23" s="302"/>
      <c r="PP23" s="302"/>
      <c r="PQ23" s="302"/>
      <c r="PR23" s="302"/>
      <c r="PS23" s="302"/>
      <c r="PT23" s="302"/>
      <c r="PU23" s="302"/>
      <c r="PV23" s="302"/>
      <c r="PW23" s="302"/>
      <c r="PX23" s="302"/>
      <c r="PY23" s="302"/>
      <c r="PZ23" s="302"/>
      <c r="QA23" s="302"/>
      <c r="QB23" s="302"/>
      <c r="QC23" s="302"/>
      <c r="QD23" s="302"/>
      <c r="QE23" s="302"/>
      <c r="QF23" s="302"/>
      <c r="QG23" s="302"/>
      <c r="QH23" s="302"/>
      <c r="QI23" s="302"/>
      <c r="QJ23" s="302"/>
      <c r="QK23" s="302"/>
      <c r="QL23" s="302"/>
      <c r="QM23" s="302"/>
      <c r="QN23" s="302"/>
      <c r="QO23" s="302"/>
      <c r="QP23" s="302"/>
      <c r="QQ23" s="302"/>
      <c r="QR23" s="302"/>
      <c r="QS23" s="302"/>
      <c r="QT23" s="302"/>
      <c r="QU23" s="302"/>
      <c r="QV23" s="302"/>
      <c r="QW23" s="302"/>
      <c r="QX23" s="302"/>
      <c r="QY23" s="302"/>
      <c r="QZ23" s="302"/>
      <c r="RA23" s="302"/>
      <c r="RB23" s="302"/>
      <c r="RC23" s="302"/>
      <c r="RD23" s="302"/>
      <c r="RE23" s="302"/>
      <c r="RF23" s="302"/>
      <c r="RG23" s="302"/>
      <c r="RH23" s="302"/>
      <c r="RI23" s="302"/>
      <c r="RJ23" s="302"/>
      <c r="RK23" s="302"/>
      <c r="RL23" s="302"/>
      <c r="RM23" s="302"/>
      <c r="RN23" s="302"/>
      <c r="RO23" s="302"/>
      <c r="RP23" s="302"/>
      <c r="RQ23" s="302"/>
      <c r="RR23" s="302"/>
      <c r="RS23" s="302"/>
      <c r="RT23" s="302"/>
      <c r="RU23" s="302"/>
      <c r="RV23" s="302"/>
      <c r="RW23" s="302"/>
      <c r="RX23" s="302"/>
      <c r="RY23" s="302"/>
      <c r="RZ23" s="302"/>
      <c r="SA23" s="302"/>
      <c r="SB23" s="302"/>
      <c r="SC23" s="302"/>
      <c r="SD23" s="302"/>
      <c r="SE23" s="302"/>
      <c r="SF23" s="302"/>
      <c r="SG23" s="302"/>
      <c r="SH23" s="302"/>
      <c r="SI23" s="302"/>
      <c r="SJ23" s="302"/>
      <c r="SK23" s="302"/>
      <c r="SL23" s="302"/>
      <c r="SM23" s="302"/>
      <c r="SN23" s="302"/>
      <c r="SO23" s="302"/>
      <c r="SP23" s="302"/>
      <c r="SQ23" s="302"/>
      <c r="SR23" s="302"/>
      <c r="SS23" s="302"/>
      <c r="ST23" s="302"/>
      <c r="SU23" s="302"/>
      <c r="SV23" s="302"/>
      <c r="SW23" s="302"/>
      <c r="SX23" s="302"/>
      <c r="SY23" s="302"/>
      <c r="SZ23" s="302"/>
      <c r="TA23" s="302"/>
      <c r="TB23" s="302"/>
      <c r="TC23" s="302"/>
      <c r="TD23" s="302"/>
      <c r="TE23" s="302"/>
      <c r="TF23" s="302"/>
      <c r="TG23" s="302"/>
      <c r="TH23" s="302"/>
      <c r="TI23" s="302"/>
      <c r="TJ23" s="302"/>
      <c r="TK23" s="302"/>
      <c r="TL23" s="302"/>
      <c r="TM23" s="302"/>
      <c r="TN23" s="302"/>
      <c r="TO23" s="302"/>
      <c r="TP23" s="302"/>
      <c r="TQ23" s="302"/>
      <c r="TR23" s="302"/>
      <c r="TS23" s="302"/>
      <c r="TT23" s="302"/>
      <c r="TU23" s="302"/>
      <c r="TV23" s="302"/>
      <c r="TW23" s="302"/>
      <c r="TX23" s="302"/>
      <c r="TY23" s="302"/>
      <c r="TZ23" s="302"/>
      <c r="UA23" s="302"/>
      <c r="UB23" s="302"/>
      <c r="UC23" s="302"/>
      <c r="UD23" s="302"/>
      <c r="UE23" s="302"/>
      <c r="UF23" s="302"/>
      <c r="UG23" s="302"/>
      <c r="UH23" s="302"/>
      <c r="UI23" s="302"/>
      <c r="UJ23" s="302"/>
      <c r="UK23" s="302"/>
      <c r="UL23" s="302"/>
      <c r="UM23" s="302"/>
      <c r="UN23" s="302"/>
      <c r="UO23" s="302"/>
      <c r="UP23" s="302"/>
      <c r="UQ23" s="302"/>
      <c r="UR23" s="302"/>
      <c r="US23" s="302"/>
      <c r="UT23" s="302"/>
      <c r="UU23" s="302"/>
      <c r="UV23" s="302"/>
      <c r="UW23" s="302"/>
      <c r="UX23" s="302"/>
      <c r="UY23" s="302"/>
      <c r="UZ23" s="302"/>
      <c r="VA23" s="302"/>
      <c r="VB23" s="302"/>
      <c r="VC23" s="302"/>
      <c r="VD23" s="302"/>
      <c r="VE23" s="302"/>
      <c r="VF23" s="302"/>
      <c r="VG23" s="302"/>
      <c r="VH23" s="302"/>
      <c r="VI23" s="302"/>
      <c r="VJ23" s="302"/>
      <c r="VK23" s="302"/>
      <c r="VL23" s="302"/>
      <c r="VM23" s="302"/>
      <c r="VN23" s="302"/>
      <c r="VO23" s="302"/>
      <c r="VP23" s="302"/>
      <c r="VQ23" s="302"/>
      <c r="VR23" s="302"/>
      <c r="VS23" s="302"/>
      <c r="VT23" s="302"/>
      <c r="VU23" s="302"/>
      <c r="VV23" s="302"/>
      <c r="VW23" s="302"/>
      <c r="VX23" s="302"/>
      <c r="VY23" s="302"/>
      <c r="VZ23" s="302"/>
      <c r="WA23" s="302"/>
      <c r="WB23" s="302"/>
      <c r="WC23" s="302"/>
      <c r="WD23" s="302"/>
      <c r="WE23" s="302"/>
      <c r="WF23" s="302"/>
      <c r="WG23" s="302"/>
      <c r="WH23" s="302"/>
      <c r="WI23" s="302"/>
      <c r="WJ23" s="302"/>
      <c r="WK23" s="302"/>
      <c r="WL23" s="302"/>
      <c r="WM23" s="302"/>
      <c r="WN23" s="302"/>
      <c r="WO23" s="302"/>
      <c r="WP23" s="302"/>
      <c r="WQ23" s="302"/>
      <c r="WR23" s="302"/>
      <c r="WS23" s="302"/>
      <c r="WT23" s="302"/>
      <c r="WU23" s="302"/>
      <c r="WV23" s="302"/>
      <c r="WW23" s="302"/>
      <c r="WX23" s="302"/>
      <c r="WY23" s="302"/>
      <c r="WZ23" s="302"/>
      <c r="XA23" s="302"/>
      <c r="XB23" s="302"/>
      <c r="XC23" s="302"/>
      <c r="XD23" s="302"/>
      <c r="XE23" s="302"/>
      <c r="XF23" s="302"/>
      <c r="XG23" s="302"/>
      <c r="XH23" s="302"/>
      <c r="XI23" s="302"/>
      <c r="XJ23" s="302"/>
      <c r="XK23" s="302"/>
      <c r="XL23" s="302"/>
      <c r="XM23" s="302"/>
      <c r="XN23" s="302"/>
      <c r="XO23" s="302"/>
      <c r="XP23" s="302"/>
      <c r="XQ23" s="302"/>
      <c r="XR23" s="302"/>
      <c r="XS23" s="302"/>
      <c r="XT23" s="302"/>
      <c r="XU23" s="302"/>
      <c r="XV23" s="302"/>
      <c r="XW23" s="302"/>
      <c r="XX23" s="302"/>
      <c r="XY23" s="302"/>
      <c r="XZ23" s="302"/>
      <c r="YA23" s="302"/>
      <c r="YB23" s="302"/>
      <c r="YC23" s="302"/>
      <c r="YD23" s="302"/>
      <c r="YE23" s="302"/>
      <c r="YF23" s="302"/>
      <c r="YG23" s="302"/>
      <c r="YH23" s="302"/>
      <c r="YI23" s="302"/>
      <c r="YJ23" s="302"/>
      <c r="YK23" s="302"/>
      <c r="YL23" s="302"/>
      <c r="YM23" s="302"/>
      <c r="YN23" s="302"/>
      <c r="YO23" s="302"/>
      <c r="YP23" s="302"/>
      <c r="YQ23" s="302"/>
      <c r="YR23" s="302"/>
      <c r="YS23" s="302"/>
      <c r="YT23" s="302"/>
      <c r="YU23" s="302"/>
      <c r="YV23" s="302"/>
      <c r="YW23" s="302"/>
      <c r="YX23" s="302"/>
      <c r="YY23" s="302"/>
      <c r="YZ23" s="302"/>
      <c r="ZA23" s="302"/>
      <c r="ZB23" s="302"/>
      <c r="ZC23" s="302"/>
      <c r="ZD23" s="302"/>
      <c r="ZE23" s="302"/>
      <c r="ZF23" s="302"/>
      <c r="ZG23" s="302"/>
      <c r="ZH23" s="302"/>
      <c r="ZI23" s="302"/>
      <c r="ZJ23" s="302"/>
      <c r="ZK23" s="302"/>
      <c r="ZL23" s="302"/>
      <c r="ZM23" s="302"/>
      <c r="ZN23" s="302"/>
      <c r="ZO23" s="302"/>
      <c r="ZP23" s="302"/>
      <c r="ZQ23" s="302"/>
      <c r="ZR23" s="302"/>
      <c r="ZS23" s="302"/>
      <c r="ZT23" s="302"/>
      <c r="ZU23" s="302"/>
      <c r="ZV23" s="302"/>
      <c r="ZW23" s="302"/>
      <c r="ZX23" s="302"/>
      <c r="ZY23" s="302"/>
      <c r="ZZ23" s="302"/>
      <c r="AAA23" s="302"/>
      <c r="AAB23" s="302"/>
      <c r="AAC23" s="302"/>
      <c r="AAD23" s="302"/>
      <c r="AAE23" s="302"/>
      <c r="AAF23" s="302"/>
      <c r="AAG23" s="302"/>
      <c r="AAH23" s="302"/>
      <c r="AAI23" s="302"/>
      <c r="AAJ23" s="302"/>
      <c r="AAK23" s="302"/>
      <c r="AAL23" s="302"/>
      <c r="AAM23" s="302"/>
      <c r="AAN23" s="302"/>
      <c r="AAO23" s="302"/>
      <c r="AAP23" s="302"/>
      <c r="AAQ23" s="302"/>
      <c r="AAR23" s="300"/>
    </row>
    <row r="24" spans="1:720" s="165" customFormat="1" ht="15.75">
      <c r="A24" s="299"/>
      <c r="B24" s="300"/>
      <c r="C24" s="300"/>
      <c r="D24" s="301"/>
      <c r="E24" s="301"/>
      <c r="F24" s="301"/>
      <c r="G24" s="301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2"/>
      <c r="DS24" s="302"/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2"/>
      <c r="FD24" s="302"/>
      <c r="FE24" s="302"/>
      <c r="FF24" s="302"/>
      <c r="FG24" s="302"/>
      <c r="FH24" s="302"/>
      <c r="FI24" s="302"/>
      <c r="FJ24" s="302"/>
      <c r="FK24" s="302"/>
      <c r="FL24" s="302"/>
      <c r="FM24" s="302"/>
      <c r="FN24" s="302"/>
      <c r="FO24" s="302"/>
      <c r="FP24" s="302"/>
      <c r="FQ24" s="302"/>
      <c r="FR24" s="302"/>
      <c r="FS24" s="302"/>
      <c r="FT24" s="302"/>
      <c r="FU24" s="302"/>
      <c r="FV24" s="302"/>
      <c r="FW24" s="302"/>
      <c r="FX24" s="302"/>
      <c r="FY24" s="302"/>
      <c r="FZ24" s="302"/>
      <c r="GA24" s="302"/>
      <c r="GB24" s="302"/>
      <c r="GC24" s="302"/>
      <c r="GD24" s="302"/>
      <c r="GE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  <c r="LJ24" s="302"/>
      <c r="LK24" s="302"/>
      <c r="LL24" s="302"/>
      <c r="LM24" s="302"/>
      <c r="LN24" s="302"/>
      <c r="LO24" s="302"/>
      <c r="LP24" s="302"/>
      <c r="LQ24" s="302"/>
      <c r="LR24" s="302"/>
      <c r="LS24" s="302"/>
      <c r="LT24" s="302"/>
      <c r="LU24" s="302"/>
      <c r="LV24" s="302"/>
      <c r="LW24" s="302"/>
      <c r="LX24" s="302"/>
      <c r="LY24" s="302"/>
      <c r="LZ24" s="302"/>
      <c r="MA24" s="302"/>
      <c r="MB24" s="302"/>
      <c r="MC24" s="302"/>
      <c r="MD24" s="302"/>
      <c r="ME24" s="302"/>
      <c r="MF24" s="302"/>
      <c r="MG24" s="302"/>
      <c r="MH24" s="302"/>
      <c r="MI24" s="302"/>
      <c r="MJ24" s="302"/>
      <c r="MK24" s="302"/>
      <c r="ML24" s="302"/>
      <c r="MM24" s="302"/>
      <c r="MN24" s="302"/>
      <c r="MO24" s="302"/>
      <c r="MP24" s="302"/>
      <c r="MQ24" s="302"/>
      <c r="MR24" s="302"/>
      <c r="MS24" s="302"/>
      <c r="MT24" s="302"/>
      <c r="MU24" s="302"/>
      <c r="MV24" s="302"/>
      <c r="MW24" s="302"/>
      <c r="MX24" s="302"/>
      <c r="MY24" s="302"/>
      <c r="MZ24" s="302"/>
      <c r="NA24" s="302"/>
      <c r="NB24" s="302"/>
      <c r="NC24" s="302"/>
      <c r="ND24" s="302"/>
      <c r="NE24" s="302"/>
      <c r="NF24" s="302"/>
      <c r="NG24" s="302"/>
      <c r="NH24" s="302"/>
      <c r="NI24" s="302"/>
      <c r="NJ24" s="302"/>
      <c r="NK24" s="302"/>
      <c r="NL24" s="302"/>
      <c r="NM24" s="302"/>
      <c r="NN24" s="302"/>
      <c r="NO24" s="302"/>
      <c r="NP24" s="302"/>
      <c r="NQ24" s="302"/>
      <c r="NR24" s="302"/>
      <c r="NS24" s="302"/>
      <c r="NT24" s="302"/>
      <c r="NU24" s="302"/>
      <c r="NV24" s="302"/>
      <c r="NW24" s="302"/>
      <c r="NX24" s="302"/>
      <c r="NY24" s="302"/>
      <c r="NZ24" s="302"/>
      <c r="OA24" s="302"/>
      <c r="OB24" s="302"/>
      <c r="OC24" s="302"/>
      <c r="OD24" s="302"/>
      <c r="OE24" s="302"/>
      <c r="OF24" s="302"/>
      <c r="OG24" s="302"/>
      <c r="OH24" s="302"/>
      <c r="OI24" s="302"/>
      <c r="OJ24" s="302"/>
      <c r="OK24" s="302"/>
      <c r="OL24" s="302"/>
      <c r="OM24" s="302"/>
      <c r="ON24" s="302"/>
      <c r="OO24" s="302"/>
      <c r="OP24" s="302"/>
      <c r="OQ24" s="302"/>
      <c r="OR24" s="302"/>
      <c r="OS24" s="302"/>
      <c r="OT24" s="302"/>
      <c r="OU24" s="302"/>
      <c r="OV24" s="302"/>
      <c r="OW24" s="302"/>
      <c r="OX24" s="302"/>
      <c r="OY24" s="302"/>
      <c r="OZ24" s="302"/>
      <c r="PA24" s="302"/>
      <c r="PB24" s="302"/>
      <c r="PC24" s="302"/>
      <c r="PD24" s="302"/>
      <c r="PE24" s="302"/>
      <c r="PF24" s="302"/>
      <c r="PG24" s="302"/>
      <c r="PH24" s="302"/>
      <c r="PI24" s="302"/>
      <c r="PJ24" s="302"/>
      <c r="PK24" s="302"/>
      <c r="PL24" s="302"/>
      <c r="PM24" s="302"/>
      <c r="PN24" s="302"/>
      <c r="PO24" s="302"/>
      <c r="PP24" s="302"/>
      <c r="PQ24" s="302"/>
      <c r="PR24" s="302"/>
      <c r="PS24" s="302"/>
      <c r="PT24" s="302"/>
      <c r="PU24" s="302"/>
      <c r="PV24" s="302"/>
      <c r="PW24" s="302"/>
      <c r="PX24" s="302"/>
      <c r="PY24" s="302"/>
      <c r="PZ24" s="302"/>
      <c r="QA24" s="302"/>
      <c r="QB24" s="302"/>
      <c r="QC24" s="302"/>
      <c r="QD24" s="302"/>
      <c r="QE24" s="302"/>
      <c r="QF24" s="302"/>
      <c r="QG24" s="302"/>
      <c r="QH24" s="302"/>
      <c r="QI24" s="302"/>
      <c r="QJ24" s="302"/>
      <c r="QK24" s="302"/>
      <c r="QL24" s="302"/>
      <c r="QM24" s="302"/>
      <c r="QN24" s="302"/>
      <c r="QO24" s="302"/>
      <c r="QP24" s="302"/>
      <c r="QQ24" s="302"/>
      <c r="QR24" s="302"/>
      <c r="QS24" s="302"/>
      <c r="QT24" s="302"/>
      <c r="QU24" s="302"/>
      <c r="QV24" s="302"/>
      <c r="QW24" s="302"/>
      <c r="QX24" s="302"/>
      <c r="QY24" s="302"/>
      <c r="QZ24" s="302"/>
      <c r="RA24" s="302"/>
      <c r="RB24" s="302"/>
      <c r="RC24" s="302"/>
      <c r="RD24" s="302"/>
      <c r="RE24" s="302"/>
      <c r="RF24" s="302"/>
      <c r="RG24" s="302"/>
      <c r="RH24" s="302"/>
      <c r="RI24" s="302"/>
      <c r="RJ24" s="302"/>
      <c r="RK24" s="302"/>
      <c r="RL24" s="302"/>
      <c r="RM24" s="302"/>
      <c r="RN24" s="302"/>
      <c r="RO24" s="302"/>
      <c r="RP24" s="302"/>
      <c r="RQ24" s="302"/>
      <c r="RR24" s="302"/>
      <c r="RS24" s="302"/>
      <c r="RT24" s="302"/>
      <c r="RU24" s="302"/>
      <c r="RV24" s="302"/>
      <c r="RW24" s="302"/>
      <c r="RX24" s="302"/>
      <c r="RY24" s="302"/>
      <c r="RZ24" s="302"/>
      <c r="SA24" s="302"/>
      <c r="SB24" s="302"/>
      <c r="SC24" s="302"/>
      <c r="SD24" s="302"/>
      <c r="SE24" s="302"/>
      <c r="SF24" s="302"/>
      <c r="SG24" s="302"/>
      <c r="SH24" s="302"/>
      <c r="SI24" s="302"/>
      <c r="SJ24" s="302"/>
      <c r="SK24" s="302"/>
      <c r="SL24" s="302"/>
      <c r="SM24" s="302"/>
      <c r="SN24" s="302"/>
      <c r="SO24" s="302"/>
      <c r="SP24" s="302"/>
      <c r="SQ24" s="302"/>
      <c r="SR24" s="302"/>
      <c r="SS24" s="302"/>
      <c r="ST24" s="302"/>
      <c r="SU24" s="302"/>
      <c r="SV24" s="302"/>
      <c r="SW24" s="302"/>
      <c r="SX24" s="302"/>
      <c r="SY24" s="302"/>
      <c r="SZ24" s="302"/>
      <c r="TA24" s="302"/>
      <c r="TB24" s="302"/>
      <c r="TC24" s="302"/>
      <c r="TD24" s="302"/>
      <c r="TE24" s="302"/>
      <c r="TF24" s="302"/>
      <c r="TG24" s="302"/>
      <c r="TH24" s="302"/>
      <c r="TI24" s="302"/>
      <c r="TJ24" s="302"/>
      <c r="TK24" s="302"/>
      <c r="TL24" s="302"/>
      <c r="TM24" s="302"/>
      <c r="TN24" s="302"/>
      <c r="TO24" s="302"/>
      <c r="TP24" s="302"/>
      <c r="TQ24" s="302"/>
      <c r="TR24" s="302"/>
      <c r="TS24" s="302"/>
      <c r="TT24" s="302"/>
      <c r="TU24" s="302"/>
      <c r="TV24" s="302"/>
      <c r="TW24" s="302"/>
      <c r="TX24" s="302"/>
      <c r="TY24" s="302"/>
      <c r="TZ24" s="302"/>
      <c r="UA24" s="302"/>
      <c r="UB24" s="302"/>
      <c r="UC24" s="302"/>
      <c r="UD24" s="302"/>
      <c r="UE24" s="302"/>
      <c r="UF24" s="302"/>
      <c r="UG24" s="302"/>
      <c r="UH24" s="302"/>
      <c r="UI24" s="302"/>
      <c r="UJ24" s="302"/>
      <c r="UK24" s="302"/>
      <c r="UL24" s="302"/>
      <c r="UM24" s="302"/>
      <c r="UN24" s="302"/>
      <c r="UO24" s="302"/>
      <c r="UP24" s="302"/>
      <c r="UQ24" s="302"/>
      <c r="UR24" s="302"/>
      <c r="US24" s="302"/>
      <c r="UT24" s="302"/>
      <c r="UU24" s="302"/>
      <c r="UV24" s="302"/>
      <c r="UW24" s="302"/>
      <c r="UX24" s="302"/>
      <c r="UY24" s="302"/>
      <c r="UZ24" s="302"/>
      <c r="VA24" s="302"/>
      <c r="VB24" s="302"/>
      <c r="VC24" s="302"/>
      <c r="VD24" s="302"/>
      <c r="VE24" s="302"/>
      <c r="VF24" s="302"/>
      <c r="VG24" s="302"/>
      <c r="VH24" s="302"/>
      <c r="VI24" s="302"/>
      <c r="VJ24" s="302"/>
      <c r="VK24" s="302"/>
      <c r="VL24" s="302"/>
      <c r="VM24" s="302"/>
      <c r="VN24" s="302"/>
      <c r="VO24" s="302"/>
      <c r="VP24" s="302"/>
      <c r="VQ24" s="302"/>
      <c r="VR24" s="302"/>
      <c r="VS24" s="302"/>
      <c r="VT24" s="302"/>
      <c r="VU24" s="302"/>
      <c r="VV24" s="302"/>
      <c r="VW24" s="302"/>
      <c r="VX24" s="302"/>
      <c r="VY24" s="302"/>
      <c r="VZ24" s="302"/>
      <c r="WA24" s="302"/>
      <c r="WB24" s="302"/>
      <c r="WC24" s="302"/>
      <c r="WD24" s="302"/>
      <c r="WE24" s="302"/>
      <c r="WF24" s="302"/>
      <c r="WG24" s="302"/>
      <c r="WH24" s="302"/>
      <c r="WI24" s="302"/>
      <c r="WJ24" s="302"/>
      <c r="WK24" s="302"/>
      <c r="WL24" s="302"/>
      <c r="WM24" s="302"/>
      <c r="WN24" s="302"/>
      <c r="WO24" s="302"/>
      <c r="WP24" s="302"/>
      <c r="WQ24" s="302"/>
      <c r="WR24" s="302"/>
      <c r="WS24" s="302"/>
      <c r="WT24" s="302"/>
      <c r="WU24" s="302"/>
      <c r="WV24" s="302"/>
      <c r="WW24" s="302"/>
      <c r="WX24" s="302"/>
      <c r="WY24" s="302"/>
      <c r="WZ24" s="302"/>
      <c r="XA24" s="302"/>
      <c r="XB24" s="302"/>
      <c r="XC24" s="302"/>
      <c r="XD24" s="302"/>
      <c r="XE24" s="302"/>
      <c r="XF24" s="302"/>
      <c r="XG24" s="302"/>
      <c r="XH24" s="302"/>
      <c r="XI24" s="302"/>
      <c r="XJ24" s="302"/>
      <c r="XK24" s="302"/>
      <c r="XL24" s="302"/>
      <c r="XM24" s="302"/>
      <c r="XN24" s="302"/>
      <c r="XO24" s="302"/>
      <c r="XP24" s="302"/>
      <c r="XQ24" s="302"/>
      <c r="XR24" s="302"/>
      <c r="XS24" s="302"/>
      <c r="XT24" s="302"/>
      <c r="XU24" s="302"/>
      <c r="XV24" s="302"/>
      <c r="XW24" s="302"/>
      <c r="XX24" s="302"/>
      <c r="XY24" s="302"/>
      <c r="XZ24" s="302"/>
      <c r="YA24" s="302"/>
      <c r="YB24" s="302"/>
      <c r="YC24" s="302"/>
      <c r="YD24" s="302"/>
      <c r="YE24" s="302"/>
      <c r="YF24" s="302"/>
      <c r="YG24" s="302"/>
      <c r="YH24" s="302"/>
      <c r="YI24" s="302"/>
      <c r="YJ24" s="302"/>
      <c r="YK24" s="302"/>
      <c r="YL24" s="302"/>
      <c r="YM24" s="302"/>
      <c r="YN24" s="302"/>
      <c r="YO24" s="302"/>
      <c r="YP24" s="302"/>
      <c r="YQ24" s="302"/>
      <c r="YR24" s="302"/>
      <c r="YS24" s="302"/>
      <c r="YT24" s="302"/>
      <c r="YU24" s="302"/>
      <c r="YV24" s="302"/>
      <c r="YW24" s="302"/>
      <c r="YX24" s="302"/>
      <c r="YY24" s="302"/>
      <c r="YZ24" s="302"/>
      <c r="ZA24" s="302"/>
      <c r="ZB24" s="302"/>
      <c r="ZC24" s="302"/>
      <c r="ZD24" s="302"/>
      <c r="ZE24" s="302"/>
      <c r="ZF24" s="302"/>
      <c r="ZG24" s="302"/>
      <c r="ZH24" s="302"/>
      <c r="ZI24" s="302"/>
      <c r="ZJ24" s="302"/>
      <c r="ZK24" s="302"/>
      <c r="ZL24" s="302"/>
      <c r="ZM24" s="302"/>
      <c r="ZN24" s="302"/>
      <c r="ZO24" s="302"/>
      <c r="ZP24" s="302"/>
      <c r="ZQ24" s="302"/>
      <c r="ZR24" s="302"/>
      <c r="ZS24" s="302"/>
      <c r="ZT24" s="302"/>
      <c r="ZU24" s="302"/>
      <c r="ZV24" s="302"/>
      <c r="ZW24" s="302"/>
      <c r="ZX24" s="302"/>
      <c r="ZY24" s="302"/>
      <c r="ZZ24" s="302"/>
      <c r="AAA24" s="302"/>
      <c r="AAB24" s="302"/>
      <c r="AAC24" s="302"/>
      <c r="AAD24" s="302"/>
      <c r="AAE24" s="302"/>
      <c r="AAF24" s="302"/>
      <c r="AAG24" s="302"/>
      <c r="AAH24" s="302"/>
      <c r="AAI24" s="302"/>
      <c r="AAJ24" s="302"/>
      <c r="AAK24" s="302"/>
      <c r="AAL24" s="302"/>
      <c r="AAM24" s="302"/>
      <c r="AAN24" s="302"/>
      <c r="AAO24" s="302"/>
      <c r="AAP24" s="302"/>
      <c r="AAQ24" s="302"/>
      <c r="AAR24" s="300"/>
    </row>
    <row r="25" spans="1:720" s="165" customFormat="1" ht="15.75">
      <c r="A25" s="299"/>
      <c r="B25" s="300"/>
      <c r="C25" s="300"/>
      <c r="D25" s="301"/>
      <c r="E25" s="301"/>
      <c r="F25" s="301"/>
      <c r="G25" s="301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2"/>
      <c r="FD25" s="302"/>
      <c r="FE25" s="302"/>
      <c r="FF25" s="302"/>
      <c r="FG25" s="302"/>
      <c r="FH25" s="302"/>
      <c r="FI25" s="302"/>
      <c r="FJ25" s="302"/>
      <c r="FK25" s="302"/>
      <c r="FL25" s="302"/>
      <c r="FM25" s="302"/>
      <c r="FN25" s="302"/>
      <c r="FO25" s="302"/>
      <c r="FP25" s="302"/>
      <c r="FQ25" s="302"/>
      <c r="FR25" s="302"/>
      <c r="FS25" s="302"/>
      <c r="FT25" s="302"/>
      <c r="FU25" s="302"/>
      <c r="FV25" s="302"/>
      <c r="FW25" s="302"/>
      <c r="FX25" s="302"/>
      <c r="FY25" s="302"/>
      <c r="FZ25" s="302"/>
      <c r="GA25" s="302"/>
      <c r="GB25" s="302"/>
      <c r="GC25" s="302"/>
      <c r="GD25" s="302"/>
      <c r="GE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  <c r="LJ25" s="302"/>
      <c r="LK25" s="302"/>
      <c r="LL25" s="302"/>
      <c r="LM25" s="302"/>
      <c r="LN25" s="302"/>
      <c r="LO25" s="302"/>
      <c r="LP25" s="302"/>
      <c r="LQ25" s="302"/>
      <c r="LR25" s="302"/>
      <c r="LS25" s="302"/>
      <c r="LT25" s="302"/>
      <c r="LU25" s="302"/>
      <c r="LV25" s="302"/>
      <c r="LW25" s="302"/>
      <c r="LX25" s="302"/>
      <c r="LY25" s="302"/>
      <c r="LZ25" s="302"/>
      <c r="MA25" s="302"/>
      <c r="MB25" s="302"/>
      <c r="MC25" s="302"/>
      <c r="MD25" s="302"/>
      <c r="ME25" s="302"/>
      <c r="MF25" s="302"/>
      <c r="MG25" s="302"/>
      <c r="MH25" s="302"/>
      <c r="MI25" s="302"/>
      <c r="MJ25" s="302"/>
      <c r="MK25" s="302"/>
      <c r="ML25" s="302"/>
      <c r="MM25" s="302"/>
      <c r="MN25" s="302"/>
      <c r="MO25" s="302"/>
      <c r="MP25" s="302"/>
      <c r="MQ25" s="302"/>
      <c r="MR25" s="302"/>
      <c r="MS25" s="302"/>
      <c r="MT25" s="302"/>
      <c r="MU25" s="302"/>
      <c r="MV25" s="302"/>
      <c r="MW25" s="302"/>
      <c r="MX25" s="302"/>
      <c r="MY25" s="302"/>
      <c r="MZ25" s="302"/>
      <c r="NA25" s="302"/>
      <c r="NB25" s="302"/>
      <c r="NC25" s="302"/>
      <c r="ND25" s="302"/>
      <c r="NE25" s="302"/>
      <c r="NF25" s="302"/>
      <c r="NG25" s="302"/>
      <c r="NH25" s="302"/>
      <c r="NI25" s="302"/>
      <c r="NJ25" s="302"/>
      <c r="NK25" s="302"/>
      <c r="NL25" s="302"/>
      <c r="NM25" s="302"/>
      <c r="NN25" s="302"/>
      <c r="NO25" s="302"/>
      <c r="NP25" s="302"/>
      <c r="NQ25" s="302"/>
      <c r="NR25" s="302"/>
      <c r="NS25" s="302"/>
      <c r="NT25" s="302"/>
      <c r="NU25" s="302"/>
      <c r="NV25" s="302"/>
      <c r="NW25" s="302"/>
      <c r="NX25" s="302"/>
      <c r="NY25" s="302"/>
      <c r="NZ25" s="302"/>
      <c r="OA25" s="302"/>
      <c r="OB25" s="302"/>
      <c r="OC25" s="302"/>
      <c r="OD25" s="302"/>
      <c r="OE25" s="302"/>
      <c r="OF25" s="302"/>
      <c r="OG25" s="302"/>
      <c r="OH25" s="302"/>
      <c r="OI25" s="302"/>
      <c r="OJ25" s="302"/>
      <c r="OK25" s="302"/>
      <c r="OL25" s="302"/>
      <c r="OM25" s="302"/>
      <c r="ON25" s="302"/>
      <c r="OO25" s="302"/>
      <c r="OP25" s="302"/>
      <c r="OQ25" s="302"/>
      <c r="OR25" s="302"/>
      <c r="OS25" s="302"/>
      <c r="OT25" s="302"/>
      <c r="OU25" s="302"/>
      <c r="OV25" s="302"/>
      <c r="OW25" s="302"/>
      <c r="OX25" s="302"/>
      <c r="OY25" s="302"/>
      <c r="OZ25" s="302"/>
      <c r="PA25" s="302"/>
      <c r="PB25" s="302"/>
      <c r="PC25" s="302"/>
      <c r="PD25" s="302"/>
      <c r="PE25" s="302"/>
      <c r="PF25" s="302"/>
      <c r="PG25" s="302"/>
      <c r="PH25" s="302"/>
      <c r="PI25" s="302"/>
      <c r="PJ25" s="302"/>
      <c r="PK25" s="302"/>
      <c r="PL25" s="302"/>
      <c r="PM25" s="302"/>
      <c r="PN25" s="302"/>
      <c r="PO25" s="302"/>
      <c r="PP25" s="302"/>
      <c r="PQ25" s="302"/>
      <c r="PR25" s="302"/>
      <c r="PS25" s="302"/>
      <c r="PT25" s="302"/>
      <c r="PU25" s="302"/>
      <c r="PV25" s="302"/>
      <c r="PW25" s="302"/>
      <c r="PX25" s="302"/>
      <c r="PY25" s="302"/>
      <c r="PZ25" s="302"/>
      <c r="QA25" s="302"/>
      <c r="QB25" s="302"/>
      <c r="QC25" s="302"/>
      <c r="QD25" s="302"/>
      <c r="QE25" s="302"/>
      <c r="QF25" s="302"/>
      <c r="QG25" s="302"/>
      <c r="QH25" s="302"/>
      <c r="QI25" s="302"/>
      <c r="QJ25" s="302"/>
      <c r="QK25" s="302"/>
      <c r="QL25" s="302"/>
      <c r="QM25" s="302"/>
      <c r="QN25" s="302"/>
      <c r="QO25" s="302"/>
      <c r="QP25" s="302"/>
      <c r="QQ25" s="302"/>
      <c r="QR25" s="302"/>
      <c r="QS25" s="302"/>
      <c r="QT25" s="302"/>
      <c r="QU25" s="302"/>
      <c r="QV25" s="302"/>
      <c r="QW25" s="302"/>
      <c r="QX25" s="302"/>
      <c r="QY25" s="302"/>
      <c r="QZ25" s="302"/>
      <c r="RA25" s="302"/>
      <c r="RB25" s="302"/>
      <c r="RC25" s="302"/>
      <c r="RD25" s="302"/>
      <c r="RE25" s="302"/>
      <c r="RF25" s="302"/>
      <c r="RG25" s="302"/>
      <c r="RH25" s="302"/>
      <c r="RI25" s="302"/>
      <c r="RJ25" s="302"/>
      <c r="RK25" s="302"/>
      <c r="RL25" s="302"/>
      <c r="RM25" s="302"/>
      <c r="RN25" s="302"/>
      <c r="RO25" s="302"/>
      <c r="RP25" s="302"/>
      <c r="RQ25" s="302"/>
      <c r="RR25" s="302"/>
      <c r="RS25" s="302"/>
      <c r="RT25" s="302"/>
      <c r="RU25" s="302"/>
      <c r="RV25" s="302"/>
      <c r="RW25" s="302"/>
      <c r="RX25" s="302"/>
      <c r="RY25" s="302"/>
      <c r="RZ25" s="302"/>
      <c r="SA25" s="302"/>
      <c r="SB25" s="302"/>
      <c r="SC25" s="302"/>
      <c r="SD25" s="302"/>
      <c r="SE25" s="302"/>
      <c r="SF25" s="302"/>
      <c r="SG25" s="302"/>
      <c r="SH25" s="302"/>
      <c r="SI25" s="302"/>
      <c r="SJ25" s="302"/>
      <c r="SK25" s="302"/>
      <c r="SL25" s="302"/>
      <c r="SM25" s="302"/>
      <c r="SN25" s="302"/>
      <c r="SO25" s="302"/>
      <c r="SP25" s="302"/>
      <c r="SQ25" s="302"/>
      <c r="SR25" s="302"/>
      <c r="SS25" s="302"/>
      <c r="ST25" s="302"/>
      <c r="SU25" s="302"/>
      <c r="SV25" s="302"/>
      <c r="SW25" s="302"/>
      <c r="SX25" s="302"/>
      <c r="SY25" s="302"/>
      <c r="SZ25" s="302"/>
      <c r="TA25" s="302"/>
      <c r="TB25" s="302"/>
      <c r="TC25" s="302"/>
      <c r="TD25" s="302"/>
      <c r="TE25" s="302"/>
      <c r="TF25" s="302"/>
      <c r="TG25" s="302"/>
      <c r="TH25" s="302"/>
      <c r="TI25" s="302"/>
      <c r="TJ25" s="302"/>
      <c r="TK25" s="302"/>
      <c r="TL25" s="302"/>
      <c r="TM25" s="302"/>
      <c r="TN25" s="302"/>
      <c r="TO25" s="302"/>
      <c r="TP25" s="302"/>
      <c r="TQ25" s="302"/>
      <c r="TR25" s="302"/>
      <c r="TS25" s="302"/>
      <c r="TT25" s="302"/>
      <c r="TU25" s="302"/>
      <c r="TV25" s="302"/>
      <c r="TW25" s="302"/>
      <c r="TX25" s="302"/>
      <c r="TY25" s="302"/>
      <c r="TZ25" s="302"/>
      <c r="UA25" s="302"/>
      <c r="UB25" s="302"/>
      <c r="UC25" s="302"/>
      <c r="UD25" s="302"/>
      <c r="UE25" s="302"/>
      <c r="UF25" s="302"/>
      <c r="UG25" s="302"/>
      <c r="UH25" s="302"/>
      <c r="UI25" s="302"/>
      <c r="UJ25" s="302"/>
      <c r="UK25" s="302"/>
      <c r="UL25" s="302"/>
      <c r="UM25" s="302"/>
      <c r="UN25" s="302"/>
      <c r="UO25" s="302"/>
      <c r="UP25" s="302"/>
      <c r="UQ25" s="302"/>
      <c r="UR25" s="302"/>
      <c r="US25" s="302"/>
      <c r="UT25" s="302"/>
      <c r="UU25" s="302"/>
      <c r="UV25" s="302"/>
      <c r="UW25" s="302"/>
      <c r="UX25" s="302"/>
      <c r="UY25" s="302"/>
      <c r="UZ25" s="302"/>
      <c r="VA25" s="302"/>
      <c r="VB25" s="302"/>
      <c r="VC25" s="302"/>
      <c r="VD25" s="302"/>
      <c r="VE25" s="302"/>
      <c r="VF25" s="302"/>
      <c r="VG25" s="302"/>
      <c r="VH25" s="302"/>
      <c r="VI25" s="302"/>
      <c r="VJ25" s="302"/>
      <c r="VK25" s="302"/>
      <c r="VL25" s="302"/>
      <c r="VM25" s="302"/>
      <c r="VN25" s="302"/>
      <c r="VO25" s="302"/>
      <c r="VP25" s="302"/>
      <c r="VQ25" s="302"/>
      <c r="VR25" s="302"/>
      <c r="VS25" s="302"/>
      <c r="VT25" s="302"/>
      <c r="VU25" s="302"/>
      <c r="VV25" s="302"/>
      <c r="VW25" s="302"/>
      <c r="VX25" s="302"/>
      <c r="VY25" s="302"/>
      <c r="VZ25" s="302"/>
      <c r="WA25" s="302"/>
      <c r="WB25" s="302"/>
      <c r="WC25" s="302"/>
      <c r="WD25" s="302"/>
      <c r="WE25" s="302"/>
      <c r="WF25" s="302"/>
      <c r="WG25" s="302"/>
      <c r="WH25" s="302"/>
      <c r="WI25" s="302"/>
      <c r="WJ25" s="302"/>
      <c r="WK25" s="302"/>
      <c r="WL25" s="302"/>
      <c r="WM25" s="302"/>
      <c r="WN25" s="302"/>
      <c r="WO25" s="302"/>
      <c r="WP25" s="302"/>
      <c r="WQ25" s="302"/>
      <c r="WR25" s="302"/>
      <c r="WS25" s="302"/>
      <c r="WT25" s="302"/>
      <c r="WU25" s="302"/>
      <c r="WV25" s="302"/>
      <c r="WW25" s="302"/>
      <c r="WX25" s="302"/>
      <c r="WY25" s="302"/>
      <c r="WZ25" s="302"/>
      <c r="XA25" s="302"/>
      <c r="XB25" s="302"/>
      <c r="XC25" s="302"/>
      <c r="XD25" s="302"/>
      <c r="XE25" s="302"/>
      <c r="XF25" s="302"/>
      <c r="XG25" s="302"/>
      <c r="XH25" s="302"/>
      <c r="XI25" s="302"/>
      <c r="XJ25" s="302"/>
      <c r="XK25" s="302"/>
      <c r="XL25" s="302"/>
      <c r="XM25" s="302"/>
      <c r="XN25" s="302"/>
      <c r="XO25" s="302"/>
      <c r="XP25" s="302"/>
      <c r="XQ25" s="302"/>
      <c r="XR25" s="302"/>
      <c r="XS25" s="302"/>
      <c r="XT25" s="302"/>
      <c r="XU25" s="302"/>
      <c r="XV25" s="302"/>
      <c r="XW25" s="302"/>
      <c r="XX25" s="302"/>
      <c r="XY25" s="302"/>
      <c r="XZ25" s="302"/>
      <c r="YA25" s="302"/>
      <c r="YB25" s="302"/>
      <c r="YC25" s="302"/>
      <c r="YD25" s="302"/>
      <c r="YE25" s="302"/>
      <c r="YF25" s="302"/>
      <c r="YG25" s="302"/>
      <c r="YH25" s="302"/>
      <c r="YI25" s="302"/>
      <c r="YJ25" s="302"/>
      <c r="YK25" s="302"/>
      <c r="YL25" s="302"/>
      <c r="YM25" s="302"/>
      <c r="YN25" s="302"/>
      <c r="YO25" s="302"/>
      <c r="YP25" s="302"/>
      <c r="YQ25" s="302"/>
      <c r="YR25" s="302"/>
      <c r="YS25" s="302"/>
      <c r="YT25" s="302"/>
      <c r="YU25" s="302"/>
      <c r="YV25" s="302"/>
      <c r="YW25" s="302"/>
      <c r="YX25" s="302"/>
      <c r="YY25" s="302"/>
      <c r="YZ25" s="302"/>
      <c r="ZA25" s="302"/>
      <c r="ZB25" s="302"/>
      <c r="ZC25" s="302"/>
      <c r="ZD25" s="302"/>
      <c r="ZE25" s="302"/>
      <c r="ZF25" s="302"/>
      <c r="ZG25" s="302"/>
      <c r="ZH25" s="302"/>
      <c r="ZI25" s="302"/>
      <c r="ZJ25" s="302"/>
      <c r="ZK25" s="302"/>
      <c r="ZL25" s="302"/>
      <c r="ZM25" s="302"/>
      <c r="ZN25" s="302"/>
      <c r="ZO25" s="302"/>
      <c r="ZP25" s="302"/>
      <c r="ZQ25" s="302"/>
      <c r="ZR25" s="302"/>
      <c r="ZS25" s="302"/>
      <c r="ZT25" s="302"/>
      <c r="ZU25" s="302"/>
      <c r="ZV25" s="302"/>
      <c r="ZW25" s="302"/>
      <c r="ZX25" s="302"/>
      <c r="ZY25" s="302"/>
      <c r="ZZ25" s="302"/>
      <c r="AAA25" s="302"/>
      <c r="AAB25" s="302"/>
      <c r="AAC25" s="302"/>
      <c r="AAD25" s="302"/>
      <c r="AAE25" s="302"/>
      <c r="AAF25" s="302"/>
      <c r="AAG25" s="302"/>
      <c r="AAH25" s="302"/>
      <c r="AAI25" s="302"/>
      <c r="AAJ25" s="302"/>
      <c r="AAK25" s="302"/>
      <c r="AAL25" s="302"/>
      <c r="AAM25" s="302"/>
      <c r="AAN25" s="302"/>
      <c r="AAO25" s="302"/>
      <c r="AAP25" s="302"/>
      <c r="AAQ25" s="302"/>
      <c r="AAR25" s="300"/>
    </row>
    <row r="26" spans="1:720" s="165" customFormat="1" ht="15.75">
      <c r="A26" s="299"/>
      <c r="B26" s="300"/>
      <c r="C26" s="300"/>
      <c r="D26" s="301"/>
      <c r="E26" s="301"/>
      <c r="F26" s="301"/>
      <c r="G26" s="301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302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2"/>
      <c r="FB26" s="302"/>
      <c r="FC26" s="302"/>
      <c r="FD26" s="302"/>
      <c r="FE26" s="302"/>
      <c r="FF26" s="302"/>
      <c r="FG26" s="302"/>
      <c r="FH26" s="302"/>
      <c r="FI26" s="302"/>
      <c r="FJ26" s="302"/>
      <c r="FK26" s="302"/>
      <c r="FL26" s="302"/>
      <c r="FM26" s="302"/>
      <c r="FN26" s="302"/>
      <c r="FO26" s="302"/>
      <c r="FP26" s="302"/>
      <c r="FQ26" s="302"/>
      <c r="FR26" s="302"/>
      <c r="FS26" s="302"/>
      <c r="FT26" s="302"/>
      <c r="FU26" s="302"/>
      <c r="FV26" s="302"/>
      <c r="FW26" s="302"/>
      <c r="FX26" s="302"/>
      <c r="FY26" s="302"/>
      <c r="FZ26" s="302"/>
      <c r="GA26" s="302"/>
      <c r="GB26" s="302"/>
      <c r="GC26" s="302"/>
      <c r="GD26" s="302"/>
      <c r="GE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  <c r="LJ26" s="302"/>
      <c r="LK26" s="302"/>
      <c r="LL26" s="302"/>
      <c r="LM26" s="302"/>
      <c r="LN26" s="302"/>
      <c r="LO26" s="302"/>
      <c r="LP26" s="302"/>
      <c r="LQ26" s="302"/>
      <c r="LR26" s="302"/>
      <c r="LS26" s="302"/>
      <c r="LT26" s="302"/>
      <c r="LU26" s="302"/>
      <c r="LV26" s="302"/>
      <c r="LW26" s="302"/>
      <c r="LX26" s="302"/>
      <c r="LY26" s="302"/>
      <c r="LZ26" s="302"/>
      <c r="MA26" s="302"/>
      <c r="MB26" s="302"/>
      <c r="MC26" s="302"/>
      <c r="MD26" s="302"/>
      <c r="ME26" s="302"/>
      <c r="MF26" s="302"/>
      <c r="MG26" s="302"/>
      <c r="MH26" s="302"/>
      <c r="MI26" s="302"/>
      <c r="MJ26" s="302"/>
      <c r="MK26" s="302"/>
      <c r="ML26" s="302"/>
      <c r="MM26" s="302"/>
      <c r="MN26" s="302"/>
      <c r="MO26" s="302"/>
      <c r="MP26" s="302"/>
      <c r="MQ26" s="302"/>
      <c r="MR26" s="302"/>
      <c r="MS26" s="302"/>
      <c r="MT26" s="302"/>
      <c r="MU26" s="302"/>
      <c r="MV26" s="302"/>
      <c r="MW26" s="302"/>
      <c r="MX26" s="302"/>
      <c r="MY26" s="302"/>
      <c r="MZ26" s="302"/>
      <c r="NA26" s="302"/>
      <c r="NB26" s="302"/>
      <c r="NC26" s="302"/>
      <c r="ND26" s="302"/>
      <c r="NE26" s="302"/>
      <c r="NF26" s="302"/>
      <c r="NG26" s="302"/>
      <c r="NH26" s="302"/>
      <c r="NI26" s="302"/>
      <c r="NJ26" s="302"/>
      <c r="NK26" s="302"/>
      <c r="NL26" s="302"/>
      <c r="NM26" s="302"/>
      <c r="NN26" s="302"/>
      <c r="NO26" s="302"/>
      <c r="NP26" s="302"/>
      <c r="NQ26" s="302"/>
      <c r="NR26" s="302"/>
      <c r="NS26" s="302"/>
      <c r="NT26" s="302"/>
      <c r="NU26" s="302"/>
      <c r="NV26" s="302"/>
      <c r="NW26" s="302"/>
      <c r="NX26" s="302"/>
      <c r="NY26" s="302"/>
      <c r="NZ26" s="302"/>
      <c r="OA26" s="302"/>
      <c r="OB26" s="302"/>
      <c r="OC26" s="302"/>
      <c r="OD26" s="302"/>
      <c r="OE26" s="302"/>
      <c r="OF26" s="302"/>
      <c r="OG26" s="302"/>
      <c r="OH26" s="302"/>
      <c r="OI26" s="302"/>
      <c r="OJ26" s="302"/>
      <c r="OK26" s="302"/>
      <c r="OL26" s="302"/>
      <c r="OM26" s="302"/>
      <c r="ON26" s="302"/>
      <c r="OO26" s="302"/>
      <c r="OP26" s="302"/>
      <c r="OQ26" s="302"/>
      <c r="OR26" s="302"/>
      <c r="OS26" s="302"/>
      <c r="OT26" s="302"/>
      <c r="OU26" s="302"/>
      <c r="OV26" s="302"/>
      <c r="OW26" s="302"/>
      <c r="OX26" s="302"/>
      <c r="OY26" s="302"/>
      <c r="OZ26" s="302"/>
      <c r="PA26" s="302"/>
      <c r="PB26" s="302"/>
      <c r="PC26" s="302"/>
      <c r="PD26" s="302"/>
      <c r="PE26" s="302"/>
      <c r="PF26" s="302"/>
      <c r="PG26" s="302"/>
      <c r="PH26" s="302"/>
      <c r="PI26" s="302"/>
      <c r="PJ26" s="302"/>
      <c r="PK26" s="302"/>
      <c r="PL26" s="302"/>
      <c r="PM26" s="302"/>
      <c r="PN26" s="302"/>
      <c r="PO26" s="302"/>
      <c r="PP26" s="302"/>
      <c r="PQ26" s="302"/>
      <c r="PR26" s="302"/>
      <c r="PS26" s="302"/>
      <c r="PT26" s="302"/>
      <c r="PU26" s="302"/>
      <c r="PV26" s="302"/>
      <c r="PW26" s="302"/>
      <c r="PX26" s="302"/>
      <c r="PY26" s="302"/>
      <c r="PZ26" s="302"/>
      <c r="QA26" s="302"/>
      <c r="QB26" s="302"/>
      <c r="QC26" s="302"/>
      <c r="QD26" s="302"/>
      <c r="QE26" s="302"/>
      <c r="QF26" s="302"/>
      <c r="QG26" s="302"/>
      <c r="QH26" s="302"/>
      <c r="QI26" s="302"/>
      <c r="QJ26" s="302"/>
      <c r="QK26" s="302"/>
      <c r="QL26" s="302"/>
      <c r="QM26" s="302"/>
      <c r="QN26" s="302"/>
      <c r="QO26" s="302"/>
      <c r="QP26" s="302"/>
      <c r="QQ26" s="302"/>
      <c r="QR26" s="302"/>
      <c r="QS26" s="302"/>
      <c r="QT26" s="302"/>
      <c r="QU26" s="302"/>
      <c r="QV26" s="302"/>
      <c r="QW26" s="302"/>
      <c r="QX26" s="302"/>
      <c r="QY26" s="302"/>
      <c r="QZ26" s="302"/>
      <c r="RA26" s="302"/>
      <c r="RB26" s="302"/>
      <c r="RC26" s="302"/>
      <c r="RD26" s="302"/>
      <c r="RE26" s="302"/>
      <c r="RF26" s="302"/>
      <c r="RG26" s="302"/>
      <c r="RH26" s="302"/>
      <c r="RI26" s="302"/>
      <c r="RJ26" s="302"/>
      <c r="RK26" s="302"/>
      <c r="RL26" s="302"/>
      <c r="RM26" s="302"/>
      <c r="RN26" s="302"/>
      <c r="RO26" s="302"/>
      <c r="RP26" s="302"/>
      <c r="RQ26" s="302"/>
      <c r="RR26" s="302"/>
      <c r="RS26" s="302"/>
      <c r="RT26" s="302"/>
      <c r="RU26" s="302"/>
      <c r="RV26" s="302"/>
      <c r="RW26" s="302"/>
      <c r="RX26" s="302"/>
      <c r="RY26" s="302"/>
      <c r="RZ26" s="302"/>
      <c r="SA26" s="302"/>
      <c r="SB26" s="302"/>
      <c r="SC26" s="302"/>
      <c r="SD26" s="302"/>
      <c r="SE26" s="302"/>
      <c r="SF26" s="302"/>
      <c r="SG26" s="302"/>
      <c r="SH26" s="302"/>
      <c r="SI26" s="302"/>
      <c r="SJ26" s="302"/>
      <c r="SK26" s="302"/>
      <c r="SL26" s="302"/>
      <c r="SM26" s="302"/>
      <c r="SN26" s="302"/>
      <c r="SO26" s="302"/>
      <c r="SP26" s="302"/>
      <c r="SQ26" s="302"/>
      <c r="SR26" s="302"/>
      <c r="SS26" s="302"/>
      <c r="ST26" s="302"/>
      <c r="SU26" s="302"/>
      <c r="SV26" s="302"/>
      <c r="SW26" s="302"/>
      <c r="SX26" s="302"/>
      <c r="SY26" s="302"/>
      <c r="SZ26" s="302"/>
      <c r="TA26" s="302"/>
      <c r="TB26" s="302"/>
      <c r="TC26" s="302"/>
      <c r="TD26" s="302"/>
      <c r="TE26" s="302"/>
      <c r="TF26" s="302"/>
      <c r="TG26" s="302"/>
      <c r="TH26" s="302"/>
      <c r="TI26" s="302"/>
      <c r="TJ26" s="302"/>
      <c r="TK26" s="302"/>
      <c r="TL26" s="302"/>
      <c r="TM26" s="302"/>
      <c r="TN26" s="302"/>
      <c r="TO26" s="302"/>
      <c r="TP26" s="302"/>
      <c r="TQ26" s="302"/>
      <c r="TR26" s="302"/>
      <c r="TS26" s="302"/>
      <c r="TT26" s="302"/>
      <c r="TU26" s="302"/>
      <c r="TV26" s="302"/>
      <c r="TW26" s="302"/>
      <c r="TX26" s="302"/>
      <c r="TY26" s="302"/>
      <c r="TZ26" s="302"/>
      <c r="UA26" s="302"/>
      <c r="UB26" s="302"/>
      <c r="UC26" s="302"/>
      <c r="UD26" s="302"/>
      <c r="UE26" s="302"/>
      <c r="UF26" s="302"/>
      <c r="UG26" s="302"/>
      <c r="UH26" s="302"/>
      <c r="UI26" s="302"/>
      <c r="UJ26" s="302"/>
      <c r="UK26" s="302"/>
      <c r="UL26" s="302"/>
      <c r="UM26" s="302"/>
      <c r="UN26" s="302"/>
      <c r="UO26" s="302"/>
      <c r="UP26" s="302"/>
      <c r="UQ26" s="302"/>
      <c r="UR26" s="302"/>
      <c r="US26" s="302"/>
      <c r="UT26" s="302"/>
      <c r="UU26" s="302"/>
      <c r="UV26" s="302"/>
      <c r="UW26" s="302"/>
      <c r="UX26" s="302"/>
      <c r="UY26" s="302"/>
      <c r="UZ26" s="302"/>
      <c r="VA26" s="302"/>
      <c r="VB26" s="302"/>
      <c r="VC26" s="302"/>
      <c r="VD26" s="302"/>
      <c r="VE26" s="302"/>
      <c r="VF26" s="302"/>
      <c r="VG26" s="302"/>
      <c r="VH26" s="302"/>
      <c r="VI26" s="302"/>
      <c r="VJ26" s="302"/>
      <c r="VK26" s="302"/>
      <c r="VL26" s="302"/>
      <c r="VM26" s="302"/>
      <c r="VN26" s="302"/>
      <c r="VO26" s="302"/>
      <c r="VP26" s="302"/>
      <c r="VQ26" s="302"/>
      <c r="VR26" s="302"/>
      <c r="VS26" s="302"/>
      <c r="VT26" s="302"/>
      <c r="VU26" s="302"/>
      <c r="VV26" s="302"/>
      <c r="VW26" s="302"/>
      <c r="VX26" s="302"/>
      <c r="VY26" s="302"/>
      <c r="VZ26" s="302"/>
      <c r="WA26" s="302"/>
      <c r="WB26" s="302"/>
      <c r="WC26" s="302"/>
      <c r="WD26" s="302"/>
      <c r="WE26" s="302"/>
      <c r="WF26" s="302"/>
      <c r="WG26" s="302"/>
      <c r="WH26" s="302"/>
      <c r="WI26" s="302"/>
      <c r="WJ26" s="302"/>
      <c r="WK26" s="302"/>
      <c r="WL26" s="302"/>
      <c r="WM26" s="302"/>
      <c r="WN26" s="302"/>
      <c r="WO26" s="302"/>
      <c r="WP26" s="302"/>
      <c r="WQ26" s="302"/>
      <c r="WR26" s="302"/>
      <c r="WS26" s="302"/>
      <c r="WT26" s="302"/>
      <c r="WU26" s="302"/>
      <c r="WV26" s="302"/>
      <c r="WW26" s="302"/>
      <c r="WX26" s="302"/>
      <c r="WY26" s="302"/>
      <c r="WZ26" s="302"/>
      <c r="XA26" s="302"/>
      <c r="XB26" s="302"/>
      <c r="XC26" s="302"/>
      <c r="XD26" s="302"/>
      <c r="XE26" s="302"/>
      <c r="XF26" s="302"/>
      <c r="XG26" s="302"/>
      <c r="XH26" s="302"/>
      <c r="XI26" s="302"/>
      <c r="XJ26" s="302"/>
      <c r="XK26" s="302"/>
      <c r="XL26" s="302"/>
      <c r="XM26" s="302"/>
      <c r="XN26" s="302"/>
      <c r="XO26" s="302"/>
      <c r="XP26" s="302"/>
      <c r="XQ26" s="302"/>
      <c r="XR26" s="302"/>
      <c r="XS26" s="302"/>
      <c r="XT26" s="302"/>
      <c r="XU26" s="302"/>
      <c r="XV26" s="302"/>
      <c r="XW26" s="302"/>
      <c r="XX26" s="302"/>
      <c r="XY26" s="302"/>
      <c r="XZ26" s="302"/>
      <c r="YA26" s="302"/>
      <c r="YB26" s="302"/>
      <c r="YC26" s="302"/>
      <c r="YD26" s="302"/>
      <c r="YE26" s="302"/>
      <c r="YF26" s="302"/>
      <c r="YG26" s="302"/>
      <c r="YH26" s="302"/>
      <c r="YI26" s="302"/>
      <c r="YJ26" s="302"/>
      <c r="YK26" s="302"/>
      <c r="YL26" s="302"/>
      <c r="YM26" s="302"/>
      <c r="YN26" s="302"/>
      <c r="YO26" s="302"/>
      <c r="YP26" s="302"/>
      <c r="YQ26" s="302"/>
      <c r="YR26" s="302"/>
      <c r="YS26" s="302"/>
      <c r="YT26" s="302"/>
      <c r="YU26" s="302"/>
      <c r="YV26" s="302"/>
      <c r="YW26" s="302"/>
      <c r="YX26" s="302"/>
      <c r="YY26" s="302"/>
      <c r="YZ26" s="302"/>
      <c r="ZA26" s="302"/>
      <c r="ZB26" s="302"/>
      <c r="ZC26" s="302"/>
      <c r="ZD26" s="302"/>
      <c r="ZE26" s="302"/>
      <c r="ZF26" s="302"/>
      <c r="ZG26" s="302"/>
      <c r="ZH26" s="302"/>
      <c r="ZI26" s="302"/>
      <c r="ZJ26" s="302"/>
      <c r="ZK26" s="302"/>
      <c r="ZL26" s="302"/>
      <c r="ZM26" s="302"/>
      <c r="ZN26" s="302"/>
      <c r="ZO26" s="302"/>
      <c r="ZP26" s="302"/>
      <c r="ZQ26" s="302"/>
      <c r="ZR26" s="302"/>
      <c r="ZS26" s="302"/>
      <c r="ZT26" s="302"/>
      <c r="ZU26" s="302"/>
      <c r="ZV26" s="302"/>
      <c r="ZW26" s="302"/>
      <c r="ZX26" s="302"/>
      <c r="ZY26" s="302"/>
      <c r="ZZ26" s="302"/>
      <c r="AAA26" s="302"/>
      <c r="AAB26" s="302"/>
      <c r="AAC26" s="302"/>
      <c r="AAD26" s="302"/>
      <c r="AAE26" s="302"/>
      <c r="AAF26" s="302"/>
      <c r="AAG26" s="302"/>
      <c r="AAH26" s="302"/>
      <c r="AAI26" s="302"/>
      <c r="AAJ26" s="302"/>
      <c r="AAK26" s="302"/>
      <c r="AAL26" s="302"/>
      <c r="AAM26" s="302"/>
      <c r="AAN26" s="302"/>
      <c r="AAO26" s="302"/>
      <c r="AAP26" s="302"/>
      <c r="AAQ26" s="302"/>
      <c r="AAR26" s="300"/>
    </row>
    <row r="27" spans="1:720" s="165" customFormat="1" ht="15.75">
      <c r="A27" s="299"/>
      <c r="B27" s="300"/>
      <c r="C27" s="300"/>
      <c r="D27" s="301"/>
      <c r="E27" s="301"/>
      <c r="F27" s="301"/>
      <c r="G27" s="301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302"/>
      <c r="DZ27" s="302"/>
      <c r="EA27" s="302"/>
      <c r="EB27" s="302"/>
      <c r="EC27" s="302"/>
      <c r="ED27" s="302"/>
      <c r="EE27" s="302"/>
      <c r="EF27" s="302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/>
      <c r="FH27" s="302"/>
      <c r="FI27" s="302"/>
      <c r="FJ27" s="302"/>
      <c r="FK27" s="302"/>
      <c r="FL27" s="302"/>
      <c r="FM27" s="302"/>
      <c r="FN27" s="302"/>
      <c r="FO27" s="302"/>
      <c r="FP27" s="302"/>
      <c r="FQ27" s="302"/>
      <c r="FR27" s="302"/>
      <c r="FS27" s="302"/>
      <c r="FT27" s="302"/>
      <c r="FU27" s="302"/>
      <c r="FV27" s="302"/>
      <c r="FW27" s="302"/>
      <c r="FX27" s="302"/>
      <c r="FY27" s="302"/>
      <c r="FZ27" s="302"/>
      <c r="GA27" s="302"/>
      <c r="GB27" s="302"/>
      <c r="GC27" s="302"/>
      <c r="GD27" s="302"/>
      <c r="GE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  <c r="LJ27" s="302"/>
      <c r="LK27" s="302"/>
      <c r="LL27" s="302"/>
      <c r="LM27" s="302"/>
      <c r="LN27" s="302"/>
      <c r="LO27" s="302"/>
      <c r="LP27" s="302"/>
      <c r="LQ27" s="302"/>
      <c r="LR27" s="302"/>
      <c r="LS27" s="302"/>
      <c r="LT27" s="302"/>
      <c r="LU27" s="302"/>
      <c r="LV27" s="302"/>
      <c r="LW27" s="302"/>
      <c r="LX27" s="302"/>
      <c r="LY27" s="302"/>
      <c r="LZ27" s="302"/>
      <c r="MA27" s="302"/>
      <c r="MB27" s="302"/>
      <c r="MC27" s="302"/>
      <c r="MD27" s="302"/>
      <c r="ME27" s="302"/>
      <c r="MF27" s="302"/>
      <c r="MG27" s="302"/>
      <c r="MH27" s="302"/>
      <c r="MI27" s="302"/>
      <c r="MJ27" s="302"/>
      <c r="MK27" s="302"/>
      <c r="ML27" s="302"/>
      <c r="MM27" s="302"/>
      <c r="MN27" s="302"/>
      <c r="MO27" s="302"/>
      <c r="MP27" s="302"/>
      <c r="MQ27" s="302"/>
      <c r="MR27" s="302"/>
      <c r="MS27" s="302"/>
      <c r="MT27" s="302"/>
      <c r="MU27" s="302"/>
      <c r="MV27" s="302"/>
      <c r="MW27" s="302"/>
      <c r="MX27" s="302"/>
      <c r="MY27" s="302"/>
      <c r="MZ27" s="302"/>
      <c r="NA27" s="302"/>
      <c r="NB27" s="302"/>
      <c r="NC27" s="302"/>
      <c r="ND27" s="302"/>
      <c r="NE27" s="302"/>
      <c r="NF27" s="302"/>
      <c r="NG27" s="302"/>
      <c r="NH27" s="302"/>
      <c r="NI27" s="302"/>
      <c r="NJ27" s="302"/>
      <c r="NK27" s="302"/>
      <c r="NL27" s="302"/>
      <c r="NM27" s="302"/>
      <c r="NN27" s="302"/>
      <c r="NO27" s="302"/>
      <c r="NP27" s="302"/>
      <c r="NQ27" s="302"/>
      <c r="NR27" s="302"/>
      <c r="NS27" s="302"/>
      <c r="NT27" s="302"/>
      <c r="NU27" s="302"/>
      <c r="NV27" s="302"/>
      <c r="NW27" s="302"/>
      <c r="NX27" s="302"/>
      <c r="NY27" s="302"/>
      <c r="NZ27" s="302"/>
      <c r="OA27" s="302"/>
      <c r="OB27" s="302"/>
      <c r="OC27" s="302"/>
      <c r="OD27" s="302"/>
      <c r="OE27" s="302"/>
      <c r="OF27" s="302"/>
      <c r="OG27" s="302"/>
      <c r="OH27" s="302"/>
      <c r="OI27" s="302"/>
      <c r="OJ27" s="302"/>
      <c r="OK27" s="302"/>
      <c r="OL27" s="302"/>
      <c r="OM27" s="302"/>
      <c r="ON27" s="302"/>
      <c r="OO27" s="302"/>
      <c r="OP27" s="302"/>
      <c r="OQ27" s="302"/>
      <c r="OR27" s="302"/>
      <c r="OS27" s="302"/>
      <c r="OT27" s="302"/>
      <c r="OU27" s="302"/>
      <c r="OV27" s="302"/>
      <c r="OW27" s="302"/>
      <c r="OX27" s="302"/>
      <c r="OY27" s="302"/>
      <c r="OZ27" s="302"/>
      <c r="PA27" s="302"/>
      <c r="PB27" s="302"/>
      <c r="PC27" s="302"/>
      <c r="PD27" s="302"/>
      <c r="PE27" s="302"/>
      <c r="PF27" s="302"/>
      <c r="PG27" s="302"/>
      <c r="PH27" s="302"/>
      <c r="PI27" s="302"/>
      <c r="PJ27" s="302"/>
      <c r="PK27" s="302"/>
      <c r="PL27" s="302"/>
      <c r="PM27" s="302"/>
      <c r="PN27" s="302"/>
      <c r="PO27" s="302"/>
      <c r="PP27" s="302"/>
      <c r="PQ27" s="302"/>
      <c r="PR27" s="302"/>
      <c r="PS27" s="302"/>
      <c r="PT27" s="302"/>
      <c r="PU27" s="302"/>
      <c r="PV27" s="302"/>
      <c r="PW27" s="302"/>
      <c r="PX27" s="302"/>
      <c r="PY27" s="302"/>
      <c r="PZ27" s="302"/>
      <c r="QA27" s="302"/>
      <c r="QB27" s="302"/>
      <c r="QC27" s="302"/>
      <c r="QD27" s="302"/>
      <c r="QE27" s="302"/>
      <c r="QF27" s="302"/>
      <c r="QG27" s="302"/>
      <c r="QH27" s="302"/>
      <c r="QI27" s="302"/>
      <c r="QJ27" s="302"/>
      <c r="QK27" s="302"/>
      <c r="QL27" s="302"/>
      <c r="QM27" s="302"/>
      <c r="QN27" s="302"/>
      <c r="QO27" s="302"/>
      <c r="QP27" s="302"/>
      <c r="QQ27" s="302"/>
      <c r="QR27" s="302"/>
      <c r="QS27" s="302"/>
      <c r="QT27" s="302"/>
      <c r="QU27" s="302"/>
      <c r="QV27" s="302"/>
      <c r="QW27" s="302"/>
      <c r="QX27" s="302"/>
      <c r="QY27" s="302"/>
      <c r="QZ27" s="302"/>
      <c r="RA27" s="302"/>
      <c r="RB27" s="302"/>
      <c r="RC27" s="302"/>
      <c r="RD27" s="302"/>
      <c r="RE27" s="302"/>
      <c r="RF27" s="302"/>
      <c r="RG27" s="302"/>
      <c r="RH27" s="302"/>
      <c r="RI27" s="302"/>
      <c r="RJ27" s="302"/>
      <c r="RK27" s="302"/>
      <c r="RL27" s="302"/>
      <c r="RM27" s="302"/>
      <c r="RN27" s="302"/>
      <c r="RO27" s="302"/>
      <c r="RP27" s="302"/>
      <c r="RQ27" s="302"/>
      <c r="RR27" s="302"/>
      <c r="RS27" s="302"/>
      <c r="RT27" s="302"/>
      <c r="RU27" s="302"/>
      <c r="RV27" s="302"/>
      <c r="RW27" s="302"/>
      <c r="RX27" s="302"/>
      <c r="RY27" s="302"/>
      <c r="RZ27" s="302"/>
      <c r="SA27" s="302"/>
      <c r="SB27" s="302"/>
      <c r="SC27" s="302"/>
      <c r="SD27" s="302"/>
      <c r="SE27" s="302"/>
      <c r="SF27" s="302"/>
      <c r="SG27" s="302"/>
      <c r="SH27" s="302"/>
      <c r="SI27" s="302"/>
      <c r="SJ27" s="302"/>
      <c r="SK27" s="302"/>
      <c r="SL27" s="302"/>
      <c r="SM27" s="302"/>
      <c r="SN27" s="302"/>
      <c r="SO27" s="302"/>
      <c r="SP27" s="302"/>
      <c r="SQ27" s="302"/>
      <c r="SR27" s="302"/>
      <c r="SS27" s="302"/>
      <c r="ST27" s="302"/>
      <c r="SU27" s="302"/>
      <c r="SV27" s="302"/>
      <c r="SW27" s="302"/>
      <c r="SX27" s="302"/>
      <c r="SY27" s="302"/>
      <c r="SZ27" s="302"/>
      <c r="TA27" s="302"/>
      <c r="TB27" s="302"/>
      <c r="TC27" s="302"/>
      <c r="TD27" s="302"/>
      <c r="TE27" s="302"/>
      <c r="TF27" s="302"/>
      <c r="TG27" s="302"/>
      <c r="TH27" s="302"/>
      <c r="TI27" s="302"/>
      <c r="TJ27" s="302"/>
      <c r="TK27" s="302"/>
      <c r="TL27" s="302"/>
      <c r="TM27" s="302"/>
      <c r="TN27" s="302"/>
      <c r="TO27" s="302"/>
      <c r="TP27" s="302"/>
      <c r="TQ27" s="302"/>
      <c r="TR27" s="302"/>
      <c r="TS27" s="302"/>
      <c r="TT27" s="302"/>
      <c r="TU27" s="302"/>
      <c r="TV27" s="302"/>
      <c r="TW27" s="302"/>
      <c r="TX27" s="302"/>
      <c r="TY27" s="302"/>
      <c r="TZ27" s="302"/>
      <c r="UA27" s="302"/>
      <c r="UB27" s="302"/>
      <c r="UC27" s="302"/>
      <c r="UD27" s="302"/>
      <c r="UE27" s="302"/>
      <c r="UF27" s="302"/>
      <c r="UG27" s="302"/>
      <c r="UH27" s="302"/>
      <c r="UI27" s="302"/>
      <c r="UJ27" s="302"/>
      <c r="UK27" s="302"/>
      <c r="UL27" s="302"/>
      <c r="UM27" s="302"/>
      <c r="UN27" s="302"/>
      <c r="UO27" s="302"/>
      <c r="UP27" s="302"/>
      <c r="UQ27" s="302"/>
      <c r="UR27" s="302"/>
      <c r="US27" s="302"/>
      <c r="UT27" s="302"/>
      <c r="UU27" s="302"/>
      <c r="UV27" s="302"/>
      <c r="UW27" s="302"/>
      <c r="UX27" s="302"/>
      <c r="UY27" s="302"/>
      <c r="UZ27" s="302"/>
      <c r="VA27" s="302"/>
      <c r="VB27" s="302"/>
      <c r="VC27" s="302"/>
      <c r="VD27" s="302"/>
      <c r="VE27" s="302"/>
      <c r="VF27" s="302"/>
      <c r="VG27" s="302"/>
      <c r="VH27" s="302"/>
      <c r="VI27" s="302"/>
      <c r="VJ27" s="302"/>
      <c r="VK27" s="302"/>
      <c r="VL27" s="302"/>
      <c r="VM27" s="302"/>
      <c r="VN27" s="302"/>
      <c r="VO27" s="302"/>
      <c r="VP27" s="302"/>
      <c r="VQ27" s="302"/>
      <c r="VR27" s="302"/>
      <c r="VS27" s="302"/>
      <c r="VT27" s="302"/>
      <c r="VU27" s="302"/>
      <c r="VV27" s="302"/>
      <c r="VW27" s="302"/>
      <c r="VX27" s="302"/>
      <c r="VY27" s="302"/>
      <c r="VZ27" s="302"/>
      <c r="WA27" s="302"/>
      <c r="WB27" s="302"/>
      <c r="WC27" s="302"/>
      <c r="WD27" s="302"/>
      <c r="WE27" s="302"/>
      <c r="WF27" s="302"/>
      <c r="WG27" s="302"/>
      <c r="WH27" s="302"/>
      <c r="WI27" s="302"/>
      <c r="WJ27" s="302"/>
      <c r="WK27" s="302"/>
      <c r="WL27" s="302"/>
      <c r="WM27" s="302"/>
      <c r="WN27" s="302"/>
      <c r="WO27" s="302"/>
      <c r="WP27" s="302"/>
      <c r="WQ27" s="302"/>
      <c r="WR27" s="302"/>
      <c r="WS27" s="302"/>
      <c r="WT27" s="302"/>
      <c r="WU27" s="302"/>
      <c r="WV27" s="302"/>
      <c r="WW27" s="302"/>
      <c r="WX27" s="302"/>
      <c r="WY27" s="302"/>
      <c r="WZ27" s="302"/>
      <c r="XA27" s="302"/>
      <c r="XB27" s="302"/>
      <c r="XC27" s="302"/>
      <c r="XD27" s="302"/>
      <c r="XE27" s="302"/>
      <c r="XF27" s="302"/>
      <c r="XG27" s="302"/>
      <c r="XH27" s="302"/>
      <c r="XI27" s="302"/>
      <c r="XJ27" s="302"/>
      <c r="XK27" s="302"/>
      <c r="XL27" s="302"/>
      <c r="XM27" s="302"/>
      <c r="XN27" s="302"/>
      <c r="XO27" s="302"/>
      <c r="XP27" s="302"/>
      <c r="XQ27" s="302"/>
      <c r="XR27" s="302"/>
      <c r="XS27" s="302"/>
      <c r="XT27" s="302"/>
      <c r="XU27" s="302"/>
      <c r="XV27" s="302"/>
      <c r="XW27" s="302"/>
      <c r="XX27" s="302"/>
      <c r="XY27" s="302"/>
      <c r="XZ27" s="302"/>
      <c r="YA27" s="302"/>
      <c r="YB27" s="302"/>
      <c r="YC27" s="302"/>
      <c r="YD27" s="302"/>
      <c r="YE27" s="302"/>
      <c r="YF27" s="302"/>
      <c r="YG27" s="302"/>
      <c r="YH27" s="302"/>
      <c r="YI27" s="302"/>
      <c r="YJ27" s="302"/>
      <c r="YK27" s="302"/>
      <c r="YL27" s="302"/>
      <c r="YM27" s="302"/>
      <c r="YN27" s="302"/>
      <c r="YO27" s="302"/>
      <c r="YP27" s="302"/>
      <c r="YQ27" s="302"/>
      <c r="YR27" s="302"/>
      <c r="YS27" s="302"/>
      <c r="YT27" s="302"/>
      <c r="YU27" s="302"/>
      <c r="YV27" s="302"/>
      <c r="YW27" s="302"/>
      <c r="YX27" s="302"/>
      <c r="YY27" s="302"/>
      <c r="YZ27" s="302"/>
      <c r="ZA27" s="302"/>
      <c r="ZB27" s="302"/>
      <c r="ZC27" s="302"/>
      <c r="ZD27" s="302"/>
      <c r="ZE27" s="302"/>
      <c r="ZF27" s="302"/>
      <c r="ZG27" s="302"/>
      <c r="ZH27" s="302"/>
      <c r="ZI27" s="302"/>
      <c r="ZJ27" s="302"/>
      <c r="ZK27" s="302"/>
      <c r="ZL27" s="302"/>
      <c r="ZM27" s="302"/>
      <c r="ZN27" s="302"/>
      <c r="ZO27" s="302"/>
      <c r="ZP27" s="302"/>
      <c r="ZQ27" s="302"/>
      <c r="ZR27" s="302"/>
      <c r="ZS27" s="302"/>
      <c r="ZT27" s="302"/>
      <c r="ZU27" s="302"/>
      <c r="ZV27" s="302"/>
      <c r="ZW27" s="302"/>
      <c r="ZX27" s="302"/>
      <c r="ZY27" s="302"/>
      <c r="ZZ27" s="302"/>
      <c r="AAA27" s="302"/>
      <c r="AAB27" s="302"/>
      <c r="AAC27" s="302"/>
      <c r="AAD27" s="302"/>
      <c r="AAE27" s="302"/>
      <c r="AAF27" s="302"/>
      <c r="AAG27" s="302"/>
      <c r="AAH27" s="302"/>
      <c r="AAI27" s="302"/>
      <c r="AAJ27" s="302"/>
      <c r="AAK27" s="302"/>
      <c r="AAL27" s="302"/>
      <c r="AAM27" s="302"/>
      <c r="AAN27" s="302"/>
      <c r="AAO27" s="302"/>
      <c r="AAP27" s="302"/>
      <c r="AAQ27" s="302"/>
      <c r="AAR27" s="300"/>
    </row>
    <row r="28" spans="1:720" s="165" customFormat="1" ht="15.75">
      <c r="A28" s="299"/>
      <c r="B28" s="300"/>
      <c r="C28" s="300"/>
      <c r="D28" s="301"/>
      <c r="E28" s="301"/>
      <c r="F28" s="301"/>
      <c r="G28" s="301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2"/>
      <c r="FL28" s="302"/>
      <c r="FM28" s="302"/>
      <c r="FN28" s="302"/>
      <c r="FO28" s="302"/>
      <c r="FP28" s="302"/>
      <c r="FQ28" s="302"/>
      <c r="FR28" s="302"/>
      <c r="FS28" s="302"/>
      <c r="FT28" s="302"/>
      <c r="FU28" s="302"/>
      <c r="FV28" s="302"/>
      <c r="FW28" s="302"/>
      <c r="FX28" s="302"/>
      <c r="FY28" s="302"/>
      <c r="FZ28" s="302"/>
      <c r="GA28" s="302"/>
      <c r="GB28" s="302"/>
      <c r="GC28" s="302"/>
      <c r="GD28" s="302"/>
      <c r="GE28" s="302"/>
      <c r="GF28" s="302"/>
      <c r="GG28" s="302"/>
      <c r="GH28" s="302"/>
      <c r="GI28" s="302"/>
      <c r="GJ28" s="302"/>
      <c r="GK28" s="302"/>
      <c r="GL28" s="302"/>
      <c r="GM28" s="302"/>
      <c r="GN28" s="302"/>
      <c r="GO28" s="302"/>
      <c r="GP28" s="302"/>
      <c r="GQ28" s="302"/>
      <c r="GR28" s="302"/>
      <c r="GS28" s="302"/>
      <c r="GT28" s="302"/>
      <c r="GU28" s="302"/>
      <c r="GV28" s="302"/>
      <c r="GW28" s="302"/>
      <c r="GX28" s="302"/>
      <c r="GY28" s="302"/>
      <c r="GZ28" s="302"/>
      <c r="HA28" s="302"/>
      <c r="HB28" s="302"/>
      <c r="HC28" s="302"/>
      <c r="HD28" s="302"/>
      <c r="HE28" s="302"/>
      <c r="HF28" s="302"/>
      <c r="HG28" s="302"/>
      <c r="HH28" s="302"/>
      <c r="HI28" s="302"/>
      <c r="HJ28" s="302"/>
      <c r="HK28" s="302"/>
      <c r="HL28" s="302"/>
      <c r="HM28" s="302"/>
      <c r="HN28" s="302"/>
      <c r="HO28" s="302"/>
      <c r="HP28" s="302"/>
      <c r="HQ28" s="302"/>
      <c r="HR28" s="302"/>
      <c r="HS28" s="302"/>
      <c r="HT28" s="302"/>
      <c r="HU28" s="302"/>
      <c r="HV28" s="302"/>
      <c r="HW28" s="302"/>
      <c r="HX28" s="302"/>
      <c r="HY28" s="302"/>
      <c r="HZ28" s="302"/>
      <c r="IA28" s="302"/>
      <c r="IB28" s="302"/>
      <c r="IC28" s="302"/>
      <c r="ID28" s="302"/>
      <c r="IE28" s="302"/>
      <c r="IF28" s="302"/>
      <c r="IG28" s="302"/>
      <c r="IH28" s="302"/>
      <c r="II28" s="302"/>
      <c r="IJ28" s="302"/>
      <c r="IK28" s="302"/>
      <c r="IL28" s="302"/>
      <c r="IM28" s="302"/>
      <c r="IN28" s="302"/>
      <c r="IO28" s="302"/>
      <c r="IP28" s="302"/>
      <c r="IQ28" s="302"/>
      <c r="IR28" s="302"/>
      <c r="IS28" s="302"/>
      <c r="IT28" s="302"/>
      <c r="IU28" s="302"/>
      <c r="IV28" s="302"/>
      <c r="IW28" s="302"/>
      <c r="IX28" s="302"/>
      <c r="IY28" s="302"/>
      <c r="IZ28" s="302"/>
      <c r="JA28" s="302"/>
      <c r="JB28" s="302"/>
      <c r="JC28" s="302"/>
      <c r="JD28" s="302"/>
      <c r="JE28" s="302"/>
      <c r="JF28" s="302"/>
      <c r="JG28" s="302"/>
      <c r="JH28" s="302"/>
      <c r="JI28" s="302"/>
      <c r="JJ28" s="302"/>
      <c r="JK28" s="302"/>
      <c r="JL28" s="302"/>
      <c r="JM28" s="302"/>
      <c r="JN28" s="302"/>
      <c r="JO28" s="302"/>
      <c r="JP28" s="302"/>
      <c r="JQ28" s="302"/>
      <c r="JR28" s="302"/>
      <c r="JS28" s="302"/>
      <c r="JT28" s="302"/>
      <c r="JU28" s="302"/>
      <c r="JV28" s="302"/>
      <c r="JW28" s="302"/>
      <c r="JX28" s="302"/>
      <c r="JY28" s="302"/>
      <c r="JZ28" s="302"/>
      <c r="KA28" s="302"/>
      <c r="KB28" s="302"/>
      <c r="KC28" s="302"/>
      <c r="KD28" s="302"/>
      <c r="KE28" s="302"/>
      <c r="KF28" s="302"/>
      <c r="KG28" s="302"/>
      <c r="KH28" s="302"/>
      <c r="KI28" s="302"/>
      <c r="KJ28" s="302"/>
      <c r="KK28" s="302"/>
      <c r="KL28" s="302"/>
      <c r="KM28" s="302"/>
      <c r="KN28" s="302"/>
      <c r="KO28" s="302"/>
      <c r="KP28" s="302"/>
      <c r="KQ28" s="302"/>
      <c r="KR28" s="302"/>
      <c r="KS28" s="302"/>
      <c r="KT28" s="302"/>
      <c r="KU28" s="302"/>
      <c r="KV28" s="302"/>
      <c r="KW28" s="302"/>
      <c r="KX28" s="302"/>
      <c r="KY28" s="302"/>
      <c r="KZ28" s="302"/>
      <c r="LA28" s="302"/>
      <c r="LB28" s="302"/>
      <c r="LC28" s="302"/>
      <c r="LD28" s="302"/>
      <c r="LE28" s="302"/>
      <c r="LF28" s="302"/>
      <c r="LG28" s="302"/>
      <c r="LH28" s="302"/>
      <c r="LI28" s="302"/>
      <c r="LJ28" s="302"/>
      <c r="LK28" s="302"/>
      <c r="LL28" s="302"/>
      <c r="LM28" s="302"/>
      <c r="LN28" s="302"/>
      <c r="LO28" s="302"/>
      <c r="LP28" s="302"/>
      <c r="LQ28" s="302"/>
      <c r="LR28" s="302"/>
      <c r="LS28" s="302"/>
      <c r="LT28" s="302"/>
      <c r="LU28" s="302"/>
      <c r="LV28" s="302"/>
      <c r="LW28" s="302"/>
      <c r="LX28" s="302"/>
      <c r="LY28" s="302"/>
      <c r="LZ28" s="302"/>
      <c r="MA28" s="302"/>
      <c r="MB28" s="302"/>
      <c r="MC28" s="302"/>
      <c r="MD28" s="302"/>
      <c r="ME28" s="302"/>
      <c r="MF28" s="302"/>
      <c r="MG28" s="302"/>
      <c r="MH28" s="302"/>
      <c r="MI28" s="302"/>
      <c r="MJ28" s="302"/>
      <c r="MK28" s="302"/>
      <c r="ML28" s="302"/>
      <c r="MM28" s="302"/>
      <c r="MN28" s="302"/>
      <c r="MO28" s="302"/>
      <c r="MP28" s="302"/>
      <c r="MQ28" s="302"/>
      <c r="MR28" s="302"/>
      <c r="MS28" s="302"/>
      <c r="MT28" s="302"/>
      <c r="MU28" s="302"/>
      <c r="MV28" s="302"/>
      <c r="MW28" s="302"/>
      <c r="MX28" s="302"/>
      <c r="MY28" s="302"/>
      <c r="MZ28" s="302"/>
      <c r="NA28" s="302"/>
      <c r="NB28" s="302"/>
      <c r="NC28" s="302"/>
      <c r="ND28" s="302"/>
      <c r="NE28" s="302"/>
      <c r="NF28" s="302"/>
      <c r="NG28" s="302"/>
      <c r="NH28" s="302"/>
      <c r="NI28" s="302"/>
      <c r="NJ28" s="302"/>
      <c r="NK28" s="302"/>
      <c r="NL28" s="302"/>
      <c r="NM28" s="302"/>
      <c r="NN28" s="302"/>
      <c r="NO28" s="302"/>
      <c r="NP28" s="302"/>
      <c r="NQ28" s="302"/>
      <c r="NR28" s="302"/>
      <c r="NS28" s="302"/>
      <c r="NT28" s="302"/>
      <c r="NU28" s="302"/>
      <c r="NV28" s="302"/>
      <c r="NW28" s="302"/>
      <c r="NX28" s="302"/>
      <c r="NY28" s="302"/>
      <c r="NZ28" s="302"/>
      <c r="OA28" s="302"/>
      <c r="OB28" s="302"/>
      <c r="OC28" s="302"/>
      <c r="OD28" s="302"/>
      <c r="OE28" s="302"/>
      <c r="OF28" s="302"/>
      <c r="OG28" s="302"/>
      <c r="OH28" s="302"/>
      <c r="OI28" s="302"/>
      <c r="OJ28" s="302"/>
      <c r="OK28" s="302"/>
      <c r="OL28" s="302"/>
      <c r="OM28" s="302"/>
      <c r="ON28" s="302"/>
      <c r="OO28" s="302"/>
      <c r="OP28" s="302"/>
      <c r="OQ28" s="302"/>
      <c r="OR28" s="302"/>
      <c r="OS28" s="302"/>
      <c r="OT28" s="302"/>
      <c r="OU28" s="302"/>
      <c r="OV28" s="302"/>
      <c r="OW28" s="302"/>
      <c r="OX28" s="302"/>
      <c r="OY28" s="302"/>
      <c r="OZ28" s="302"/>
      <c r="PA28" s="302"/>
      <c r="PB28" s="302"/>
      <c r="PC28" s="302"/>
      <c r="PD28" s="302"/>
      <c r="PE28" s="302"/>
      <c r="PF28" s="302"/>
      <c r="PG28" s="302"/>
      <c r="PH28" s="302"/>
      <c r="PI28" s="302"/>
      <c r="PJ28" s="302"/>
      <c r="PK28" s="302"/>
      <c r="PL28" s="302"/>
      <c r="PM28" s="302"/>
      <c r="PN28" s="302"/>
      <c r="PO28" s="302"/>
      <c r="PP28" s="302"/>
      <c r="PQ28" s="302"/>
      <c r="PR28" s="302"/>
      <c r="PS28" s="302"/>
      <c r="PT28" s="302"/>
      <c r="PU28" s="302"/>
      <c r="PV28" s="302"/>
      <c r="PW28" s="302"/>
      <c r="PX28" s="302"/>
      <c r="PY28" s="302"/>
      <c r="PZ28" s="302"/>
      <c r="QA28" s="302"/>
      <c r="QB28" s="302"/>
      <c r="QC28" s="302"/>
      <c r="QD28" s="302"/>
      <c r="QE28" s="302"/>
      <c r="QF28" s="302"/>
      <c r="QG28" s="302"/>
      <c r="QH28" s="302"/>
      <c r="QI28" s="302"/>
      <c r="QJ28" s="302"/>
      <c r="QK28" s="302"/>
      <c r="QL28" s="302"/>
      <c r="QM28" s="302"/>
      <c r="QN28" s="302"/>
      <c r="QO28" s="302"/>
      <c r="QP28" s="302"/>
      <c r="QQ28" s="302"/>
      <c r="QR28" s="302"/>
      <c r="QS28" s="302"/>
      <c r="QT28" s="302"/>
      <c r="QU28" s="302"/>
      <c r="QV28" s="302"/>
      <c r="QW28" s="302"/>
      <c r="QX28" s="302"/>
      <c r="QY28" s="302"/>
      <c r="QZ28" s="302"/>
      <c r="RA28" s="302"/>
      <c r="RB28" s="302"/>
      <c r="RC28" s="302"/>
      <c r="RD28" s="302"/>
      <c r="RE28" s="302"/>
      <c r="RF28" s="302"/>
      <c r="RG28" s="302"/>
      <c r="RH28" s="302"/>
      <c r="RI28" s="302"/>
      <c r="RJ28" s="302"/>
      <c r="RK28" s="302"/>
      <c r="RL28" s="302"/>
      <c r="RM28" s="302"/>
      <c r="RN28" s="302"/>
      <c r="RO28" s="302"/>
      <c r="RP28" s="302"/>
      <c r="RQ28" s="302"/>
      <c r="RR28" s="302"/>
      <c r="RS28" s="302"/>
      <c r="RT28" s="302"/>
      <c r="RU28" s="302"/>
      <c r="RV28" s="302"/>
      <c r="RW28" s="302"/>
      <c r="RX28" s="302"/>
      <c r="RY28" s="302"/>
      <c r="RZ28" s="302"/>
      <c r="SA28" s="302"/>
      <c r="SB28" s="302"/>
      <c r="SC28" s="302"/>
      <c r="SD28" s="302"/>
      <c r="SE28" s="302"/>
      <c r="SF28" s="302"/>
      <c r="SG28" s="302"/>
      <c r="SH28" s="302"/>
      <c r="SI28" s="302"/>
      <c r="SJ28" s="302"/>
      <c r="SK28" s="302"/>
      <c r="SL28" s="302"/>
      <c r="SM28" s="302"/>
      <c r="SN28" s="302"/>
      <c r="SO28" s="302"/>
      <c r="SP28" s="302"/>
      <c r="SQ28" s="302"/>
      <c r="SR28" s="302"/>
      <c r="SS28" s="302"/>
      <c r="ST28" s="302"/>
      <c r="SU28" s="302"/>
      <c r="SV28" s="302"/>
      <c r="SW28" s="302"/>
      <c r="SX28" s="302"/>
      <c r="SY28" s="302"/>
      <c r="SZ28" s="302"/>
      <c r="TA28" s="302"/>
      <c r="TB28" s="302"/>
      <c r="TC28" s="302"/>
      <c r="TD28" s="302"/>
      <c r="TE28" s="302"/>
      <c r="TF28" s="302"/>
      <c r="TG28" s="302"/>
      <c r="TH28" s="302"/>
      <c r="TI28" s="302"/>
      <c r="TJ28" s="302"/>
      <c r="TK28" s="302"/>
      <c r="TL28" s="302"/>
      <c r="TM28" s="302"/>
      <c r="TN28" s="302"/>
      <c r="TO28" s="302"/>
      <c r="TP28" s="302"/>
      <c r="TQ28" s="302"/>
      <c r="TR28" s="302"/>
      <c r="TS28" s="302"/>
      <c r="TT28" s="302"/>
      <c r="TU28" s="302"/>
      <c r="TV28" s="302"/>
      <c r="TW28" s="302"/>
      <c r="TX28" s="302"/>
      <c r="TY28" s="302"/>
      <c r="TZ28" s="302"/>
      <c r="UA28" s="302"/>
      <c r="UB28" s="302"/>
      <c r="UC28" s="302"/>
      <c r="UD28" s="302"/>
      <c r="UE28" s="302"/>
      <c r="UF28" s="302"/>
      <c r="UG28" s="302"/>
      <c r="UH28" s="302"/>
      <c r="UI28" s="302"/>
      <c r="UJ28" s="302"/>
      <c r="UK28" s="302"/>
      <c r="UL28" s="302"/>
      <c r="UM28" s="302"/>
      <c r="UN28" s="302"/>
      <c r="UO28" s="302"/>
      <c r="UP28" s="302"/>
      <c r="UQ28" s="302"/>
      <c r="UR28" s="302"/>
      <c r="US28" s="302"/>
      <c r="UT28" s="302"/>
      <c r="UU28" s="302"/>
      <c r="UV28" s="302"/>
      <c r="UW28" s="302"/>
      <c r="UX28" s="302"/>
      <c r="UY28" s="302"/>
      <c r="UZ28" s="302"/>
      <c r="VA28" s="302"/>
      <c r="VB28" s="302"/>
      <c r="VC28" s="302"/>
      <c r="VD28" s="302"/>
      <c r="VE28" s="302"/>
      <c r="VF28" s="302"/>
      <c r="VG28" s="302"/>
      <c r="VH28" s="302"/>
      <c r="VI28" s="302"/>
      <c r="VJ28" s="302"/>
      <c r="VK28" s="302"/>
      <c r="VL28" s="302"/>
      <c r="VM28" s="302"/>
      <c r="VN28" s="302"/>
      <c r="VO28" s="302"/>
      <c r="VP28" s="302"/>
      <c r="VQ28" s="302"/>
      <c r="VR28" s="302"/>
      <c r="VS28" s="302"/>
      <c r="VT28" s="302"/>
      <c r="VU28" s="302"/>
      <c r="VV28" s="302"/>
      <c r="VW28" s="302"/>
      <c r="VX28" s="302"/>
      <c r="VY28" s="302"/>
      <c r="VZ28" s="302"/>
      <c r="WA28" s="302"/>
      <c r="WB28" s="302"/>
      <c r="WC28" s="302"/>
      <c r="WD28" s="302"/>
      <c r="WE28" s="302"/>
      <c r="WF28" s="302"/>
      <c r="WG28" s="302"/>
      <c r="WH28" s="302"/>
      <c r="WI28" s="302"/>
      <c r="WJ28" s="302"/>
      <c r="WK28" s="302"/>
      <c r="WL28" s="302"/>
      <c r="WM28" s="302"/>
      <c r="WN28" s="302"/>
      <c r="WO28" s="302"/>
      <c r="WP28" s="302"/>
      <c r="WQ28" s="302"/>
      <c r="WR28" s="302"/>
      <c r="WS28" s="302"/>
      <c r="WT28" s="302"/>
      <c r="WU28" s="302"/>
      <c r="WV28" s="302"/>
      <c r="WW28" s="302"/>
      <c r="WX28" s="302"/>
      <c r="WY28" s="302"/>
      <c r="WZ28" s="302"/>
      <c r="XA28" s="302"/>
      <c r="XB28" s="302"/>
      <c r="XC28" s="302"/>
      <c r="XD28" s="302"/>
      <c r="XE28" s="302"/>
      <c r="XF28" s="302"/>
      <c r="XG28" s="302"/>
      <c r="XH28" s="302"/>
      <c r="XI28" s="302"/>
      <c r="XJ28" s="302"/>
      <c r="XK28" s="302"/>
      <c r="XL28" s="302"/>
      <c r="XM28" s="302"/>
      <c r="XN28" s="302"/>
      <c r="XO28" s="302"/>
      <c r="XP28" s="302"/>
      <c r="XQ28" s="302"/>
      <c r="XR28" s="302"/>
      <c r="XS28" s="302"/>
      <c r="XT28" s="302"/>
      <c r="XU28" s="302"/>
      <c r="XV28" s="302"/>
      <c r="XW28" s="302"/>
      <c r="XX28" s="302"/>
      <c r="XY28" s="302"/>
      <c r="XZ28" s="302"/>
      <c r="YA28" s="302"/>
      <c r="YB28" s="302"/>
      <c r="YC28" s="302"/>
      <c r="YD28" s="302"/>
      <c r="YE28" s="302"/>
      <c r="YF28" s="302"/>
      <c r="YG28" s="302"/>
      <c r="YH28" s="302"/>
      <c r="YI28" s="302"/>
      <c r="YJ28" s="302"/>
      <c r="YK28" s="302"/>
      <c r="YL28" s="302"/>
      <c r="YM28" s="302"/>
      <c r="YN28" s="302"/>
      <c r="YO28" s="302"/>
      <c r="YP28" s="302"/>
      <c r="YQ28" s="302"/>
      <c r="YR28" s="302"/>
      <c r="YS28" s="302"/>
      <c r="YT28" s="302"/>
      <c r="YU28" s="302"/>
      <c r="YV28" s="302"/>
      <c r="YW28" s="302"/>
      <c r="YX28" s="302"/>
      <c r="YY28" s="302"/>
      <c r="YZ28" s="302"/>
      <c r="ZA28" s="302"/>
      <c r="ZB28" s="302"/>
      <c r="ZC28" s="302"/>
      <c r="ZD28" s="302"/>
      <c r="ZE28" s="302"/>
      <c r="ZF28" s="302"/>
      <c r="ZG28" s="302"/>
      <c r="ZH28" s="302"/>
      <c r="ZI28" s="302"/>
      <c r="ZJ28" s="302"/>
      <c r="ZK28" s="302"/>
      <c r="ZL28" s="302"/>
      <c r="ZM28" s="302"/>
      <c r="ZN28" s="302"/>
      <c r="ZO28" s="302"/>
      <c r="ZP28" s="302"/>
      <c r="ZQ28" s="302"/>
      <c r="ZR28" s="302"/>
      <c r="ZS28" s="302"/>
      <c r="ZT28" s="302"/>
      <c r="ZU28" s="302"/>
      <c r="ZV28" s="302"/>
      <c r="ZW28" s="302"/>
      <c r="ZX28" s="302"/>
      <c r="ZY28" s="302"/>
      <c r="ZZ28" s="302"/>
      <c r="AAA28" s="302"/>
      <c r="AAB28" s="302"/>
      <c r="AAC28" s="302"/>
      <c r="AAD28" s="302"/>
      <c r="AAE28" s="302"/>
      <c r="AAF28" s="302"/>
      <c r="AAG28" s="302"/>
      <c r="AAH28" s="302"/>
      <c r="AAI28" s="302"/>
      <c r="AAJ28" s="302"/>
      <c r="AAK28" s="302"/>
      <c r="AAL28" s="302"/>
      <c r="AAM28" s="302"/>
      <c r="AAN28" s="302"/>
      <c r="AAO28" s="302"/>
      <c r="AAP28" s="302"/>
      <c r="AAQ28" s="302"/>
      <c r="AAR28" s="300"/>
    </row>
    <row r="29" spans="1:720" s="165" customFormat="1" ht="15.75">
      <c r="A29" s="299"/>
      <c r="B29" s="300"/>
      <c r="C29" s="300"/>
      <c r="D29" s="301"/>
      <c r="E29" s="301"/>
      <c r="F29" s="301"/>
      <c r="G29" s="301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/>
      <c r="DL29" s="302"/>
      <c r="DM29" s="302"/>
      <c r="DN29" s="302"/>
      <c r="DO29" s="302"/>
      <c r="DP29" s="302"/>
      <c r="DQ29" s="302"/>
      <c r="DR29" s="302"/>
      <c r="DS29" s="302"/>
      <c r="DT29" s="302"/>
      <c r="DU29" s="302"/>
      <c r="DV29" s="302"/>
      <c r="DW29" s="302"/>
      <c r="DX29" s="302"/>
      <c r="DY29" s="302"/>
      <c r="DZ29" s="302"/>
      <c r="EA29" s="302"/>
      <c r="EB29" s="302"/>
      <c r="EC29" s="302"/>
      <c r="ED29" s="302"/>
      <c r="EE29" s="302"/>
      <c r="EF29" s="302"/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2"/>
      <c r="EU29" s="302"/>
      <c r="EV29" s="302"/>
      <c r="EW29" s="302"/>
      <c r="EX29" s="302"/>
      <c r="EY29" s="302"/>
      <c r="EZ29" s="302"/>
      <c r="FA29" s="302"/>
      <c r="FB29" s="302"/>
      <c r="FC29" s="302"/>
      <c r="FD29" s="302"/>
      <c r="FE29" s="302"/>
      <c r="FF29" s="302"/>
      <c r="FG29" s="302"/>
      <c r="FH29" s="302"/>
      <c r="FI29" s="302"/>
      <c r="FJ29" s="302"/>
      <c r="FK29" s="302"/>
      <c r="FL29" s="302"/>
      <c r="FM29" s="302"/>
      <c r="FN29" s="302"/>
      <c r="FO29" s="302"/>
      <c r="FP29" s="302"/>
      <c r="FQ29" s="302"/>
      <c r="FR29" s="302"/>
      <c r="FS29" s="302"/>
      <c r="FT29" s="302"/>
      <c r="FU29" s="302"/>
      <c r="FV29" s="302"/>
      <c r="FW29" s="302"/>
      <c r="FX29" s="302"/>
      <c r="FY29" s="302"/>
      <c r="FZ29" s="302"/>
      <c r="GA29" s="302"/>
      <c r="GB29" s="302"/>
      <c r="GC29" s="302"/>
      <c r="GD29" s="302"/>
      <c r="GE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  <c r="LJ29" s="302"/>
      <c r="LK29" s="302"/>
      <c r="LL29" s="302"/>
      <c r="LM29" s="302"/>
      <c r="LN29" s="302"/>
      <c r="LO29" s="302"/>
      <c r="LP29" s="302"/>
      <c r="LQ29" s="302"/>
      <c r="LR29" s="302"/>
      <c r="LS29" s="302"/>
      <c r="LT29" s="302"/>
      <c r="LU29" s="302"/>
      <c r="LV29" s="302"/>
      <c r="LW29" s="302"/>
      <c r="LX29" s="302"/>
      <c r="LY29" s="302"/>
      <c r="LZ29" s="302"/>
      <c r="MA29" s="302"/>
      <c r="MB29" s="302"/>
      <c r="MC29" s="302"/>
      <c r="MD29" s="302"/>
      <c r="ME29" s="302"/>
      <c r="MF29" s="302"/>
      <c r="MG29" s="302"/>
      <c r="MH29" s="302"/>
      <c r="MI29" s="302"/>
      <c r="MJ29" s="302"/>
      <c r="MK29" s="302"/>
      <c r="ML29" s="302"/>
      <c r="MM29" s="302"/>
      <c r="MN29" s="302"/>
      <c r="MO29" s="302"/>
      <c r="MP29" s="302"/>
      <c r="MQ29" s="302"/>
      <c r="MR29" s="302"/>
      <c r="MS29" s="302"/>
      <c r="MT29" s="302"/>
      <c r="MU29" s="302"/>
      <c r="MV29" s="302"/>
      <c r="MW29" s="302"/>
      <c r="MX29" s="302"/>
      <c r="MY29" s="302"/>
      <c r="MZ29" s="302"/>
      <c r="NA29" s="302"/>
      <c r="NB29" s="302"/>
      <c r="NC29" s="302"/>
      <c r="ND29" s="302"/>
      <c r="NE29" s="302"/>
      <c r="NF29" s="302"/>
      <c r="NG29" s="302"/>
      <c r="NH29" s="302"/>
      <c r="NI29" s="302"/>
      <c r="NJ29" s="302"/>
      <c r="NK29" s="302"/>
      <c r="NL29" s="302"/>
      <c r="NM29" s="302"/>
      <c r="NN29" s="302"/>
      <c r="NO29" s="302"/>
      <c r="NP29" s="302"/>
      <c r="NQ29" s="302"/>
      <c r="NR29" s="302"/>
      <c r="NS29" s="302"/>
      <c r="NT29" s="302"/>
      <c r="NU29" s="302"/>
      <c r="NV29" s="302"/>
      <c r="NW29" s="302"/>
      <c r="NX29" s="302"/>
      <c r="NY29" s="302"/>
      <c r="NZ29" s="302"/>
      <c r="OA29" s="302"/>
      <c r="OB29" s="302"/>
      <c r="OC29" s="302"/>
      <c r="OD29" s="302"/>
      <c r="OE29" s="302"/>
      <c r="OF29" s="302"/>
      <c r="OG29" s="302"/>
      <c r="OH29" s="302"/>
      <c r="OI29" s="302"/>
      <c r="OJ29" s="302"/>
      <c r="OK29" s="302"/>
      <c r="OL29" s="302"/>
      <c r="OM29" s="302"/>
      <c r="ON29" s="302"/>
      <c r="OO29" s="302"/>
      <c r="OP29" s="302"/>
      <c r="OQ29" s="302"/>
      <c r="OR29" s="302"/>
      <c r="OS29" s="302"/>
      <c r="OT29" s="302"/>
      <c r="OU29" s="302"/>
      <c r="OV29" s="302"/>
      <c r="OW29" s="302"/>
      <c r="OX29" s="302"/>
      <c r="OY29" s="302"/>
      <c r="OZ29" s="302"/>
      <c r="PA29" s="302"/>
      <c r="PB29" s="302"/>
      <c r="PC29" s="302"/>
      <c r="PD29" s="302"/>
      <c r="PE29" s="302"/>
      <c r="PF29" s="302"/>
      <c r="PG29" s="302"/>
      <c r="PH29" s="302"/>
      <c r="PI29" s="302"/>
      <c r="PJ29" s="302"/>
      <c r="PK29" s="302"/>
      <c r="PL29" s="302"/>
      <c r="PM29" s="302"/>
      <c r="PN29" s="302"/>
      <c r="PO29" s="302"/>
      <c r="PP29" s="302"/>
      <c r="PQ29" s="302"/>
      <c r="PR29" s="302"/>
      <c r="PS29" s="302"/>
      <c r="PT29" s="302"/>
      <c r="PU29" s="302"/>
      <c r="PV29" s="302"/>
      <c r="PW29" s="302"/>
      <c r="PX29" s="302"/>
      <c r="PY29" s="302"/>
      <c r="PZ29" s="302"/>
      <c r="QA29" s="302"/>
      <c r="QB29" s="302"/>
      <c r="QC29" s="302"/>
      <c r="QD29" s="302"/>
      <c r="QE29" s="302"/>
      <c r="QF29" s="302"/>
      <c r="QG29" s="302"/>
      <c r="QH29" s="302"/>
      <c r="QI29" s="302"/>
      <c r="QJ29" s="302"/>
      <c r="QK29" s="302"/>
      <c r="QL29" s="302"/>
      <c r="QM29" s="302"/>
      <c r="QN29" s="302"/>
      <c r="QO29" s="302"/>
      <c r="QP29" s="302"/>
      <c r="QQ29" s="302"/>
      <c r="QR29" s="302"/>
      <c r="QS29" s="302"/>
      <c r="QT29" s="302"/>
      <c r="QU29" s="302"/>
      <c r="QV29" s="302"/>
      <c r="QW29" s="302"/>
      <c r="QX29" s="302"/>
      <c r="QY29" s="302"/>
      <c r="QZ29" s="302"/>
      <c r="RA29" s="302"/>
      <c r="RB29" s="302"/>
      <c r="RC29" s="302"/>
      <c r="RD29" s="302"/>
      <c r="RE29" s="302"/>
      <c r="RF29" s="302"/>
      <c r="RG29" s="302"/>
      <c r="RH29" s="302"/>
      <c r="RI29" s="302"/>
      <c r="RJ29" s="302"/>
      <c r="RK29" s="302"/>
      <c r="RL29" s="302"/>
      <c r="RM29" s="302"/>
      <c r="RN29" s="302"/>
      <c r="RO29" s="302"/>
      <c r="RP29" s="302"/>
      <c r="RQ29" s="302"/>
      <c r="RR29" s="302"/>
      <c r="RS29" s="302"/>
      <c r="RT29" s="302"/>
      <c r="RU29" s="302"/>
      <c r="RV29" s="302"/>
      <c r="RW29" s="302"/>
      <c r="RX29" s="302"/>
      <c r="RY29" s="302"/>
      <c r="RZ29" s="302"/>
      <c r="SA29" s="302"/>
      <c r="SB29" s="302"/>
      <c r="SC29" s="302"/>
      <c r="SD29" s="302"/>
      <c r="SE29" s="302"/>
      <c r="SF29" s="302"/>
      <c r="SG29" s="302"/>
      <c r="SH29" s="302"/>
      <c r="SI29" s="302"/>
      <c r="SJ29" s="302"/>
      <c r="SK29" s="302"/>
      <c r="SL29" s="302"/>
      <c r="SM29" s="302"/>
      <c r="SN29" s="302"/>
      <c r="SO29" s="302"/>
      <c r="SP29" s="302"/>
      <c r="SQ29" s="302"/>
      <c r="SR29" s="302"/>
      <c r="SS29" s="302"/>
      <c r="ST29" s="302"/>
      <c r="SU29" s="302"/>
      <c r="SV29" s="302"/>
      <c r="SW29" s="302"/>
      <c r="SX29" s="302"/>
      <c r="SY29" s="302"/>
      <c r="SZ29" s="302"/>
      <c r="TA29" s="302"/>
      <c r="TB29" s="302"/>
      <c r="TC29" s="302"/>
      <c r="TD29" s="302"/>
      <c r="TE29" s="302"/>
      <c r="TF29" s="302"/>
      <c r="TG29" s="302"/>
      <c r="TH29" s="302"/>
      <c r="TI29" s="302"/>
      <c r="TJ29" s="302"/>
      <c r="TK29" s="302"/>
      <c r="TL29" s="302"/>
      <c r="TM29" s="302"/>
      <c r="TN29" s="302"/>
      <c r="TO29" s="302"/>
      <c r="TP29" s="302"/>
      <c r="TQ29" s="302"/>
      <c r="TR29" s="302"/>
      <c r="TS29" s="302"/>
      <c r="TT29" s="302"/>
      <c r="TU29" s="302"/>
      <c r="TV29" s="302"/>
      <c r="TW29" s="302"/>
      <c r="TX29" s="302"/>
      <c r="TY29" s="302"/>
      <c r="TZ29" s="302"/>
      <c r="UA29" s="302"/>
      <c r="UB29" s="302"/>
      <c r="UC29" s="302"/>
      <c r="UD29" s="302"/>
      <c r="UE29" s="302"/>
      <c r="UF29" s="302"/>
      <c r="UG29" s="302"/>
      <c r="UH29" s="302"/>
      <c r="UI29" s="302"/>
      <c r="UJ29" s="302"/>
      <c r="UK29" s="302"/>
      <c r="UL29" s="302"/>
      <c r="UM29" s="302"/>
      <c r="UN29" s="302"/>
      <c r="UO29" s="302"/>
      <c r="UP29" s="302"/>
      <c r="UQ29" s="302"/>
      <c r="UR29" s="302"/>
      <c r="US29" s="302"/>
      <c r="UT29" s="302"/>
      <c r="UU29" s="302"/>
      <c r="UV29" s="302"/>
      <c r="UW29" s="302"/>
      <c r="UX29" s="302"/>
      <c r="UY29" s="302"/>
      <c r="UZ29" s="302"/>
      <c r="VA29" s="302"/>
      <c r="VB29" s="302"/>
      <c r="VC29" s="302"/>
      <c r="VD29" s="302"/>
      <c r="VE29" s="302"/>
      <c r="VF29" s="302"/>
      <c r="VG29" s="302"/>
      <c r="VH29" s="302"/>
      <c r="VI29" s="302"/>
      <c r="VJ29" s="302"/>
      <c r="VK29" s="302"/>
      <c r="VL29" s="302"/>
      <c r="VM29" s="302"/>
      <c r="VN29" s="302"/>
      <c r="VO29" s="302"/>
      <c r="VP29" s="302"/>
      <c r="VQ29" s="302"/>
      <c r="VR29" s="302"/>
      <c r="VS29" s="302"/>
      <c r="VT29" s="302"/>
      <c r="VU29" s="302"/>
      <c r="VV29" s="302"/>
      <c r="VW29" s="302"/>
      <c r="VX29" s="302"/>
      <c r="VY29" s="302"/>
      <c r="VZ29" s="302"/>
      <c r="WA29" s="302"/>
      <c r="WB29" s="302"/>
      <c r="WC29" s="302"/>
      <c r="WD29" s="302"/>
      <c r="WE29" s="302"/>
      <c r="WF29" s="302"/>
      <c r="WG29" s="302"/>
      <c r="WH29" s="302"/>
      <c r="WI29" s="302"/>
      <c r="WJ29" s="302"/>
      <c r="WK29" s="302"/>
      <c r="WL29" s="302"/>
      <c r="WM29" s="302"/>
      <c r="WN29" s="302"/>
      <c r="WO29" s="302"/>
      <c r="WP29" s="302"/>
      <c r="WQ29" s="302"/>
      <c r="WR29" s="302"/>
      <c r="WS29" s="302"/>
      <c r="WT29" s="302"/>
      <c r="WU29" s="302"/>
      <c r="WV29" s="302"/>
      <c r="WW29" s="302"/>
      <c r="WX29" s="302"/>
      <c r="WY29" s="302"/>
      <c r="WZ29" s="302"/>
      <c r="XA29" s="302"/>
      <c r="XB29" s="302"/>
      <c r="XC29" s="302"/>
      <c r="XD29" s="302"/>
      <c r="XE29" s="302"/>
      <c r="XF29" s="302"/>
      <c r="XG29" s="302"/>
      <c r="XH29" s="302"/>
      <c r="XI29" s="302"/>
      <c r="XJ29" s="302"/>
      <c r="XK29" s="302"/>
      <c r="XL29" s="302"/>
      <c r="XM29" s="302"/>
      <c r="XN29" s="302"/>
      <c r="XO29" s="302"/>
      <c r="XP29" s="302"/>
      <c r="XQ29" s="302"/>
      <c r="XR29" s="302"/>
      <c r="XS29" s="302"/>
      <c r="XT29" s="302"/>
      <c r="XU29" s="302"/>
      <c r="XV29" s="302"/>
      <c r="XW29" s="302"/>
      <c r="XX29" s="302"/>
      <c r="XY29" s="302"/>
      <c r="XZ29" s="302"/>
      <c r="YA29" s="302"/>
      <c r="YB29" s="302"/>
      <c r="YC29" s="302"/>
      <c r="YD29" s="302"/>
      <c r="YE29" s="302"/>
      <c r="YF29" s="302"/>
      <c r="YG29" s="302"/>
      <c r="YH29" s="302"/>
      <c r="YI29" s="302"/>
      <c r="YJ29" s="302"/>
      <c r="YK29" s="302"/>
      <c r="YL29" s="302"/>
      <c r="YM29" s="302"/>
      <c r="YN29" s="302"/>
      <c r="YO29" s="302"/>
      <c r="YP29" s="302"/>
      <c r="YQ29" s="302"/>
      <c r="YR29" s="302"/>
      <c r="YS29" s="302"/>
      <c r="YT29" s="302"/>
      <c r="YU29" s="302"/>
      <c r="YV29" s="302"/>
      <c r="YW29" s="302"/>
      <c r="YX29" s="302"/>
      <c r="YY29" s="302"/>
      <c r="YZ29" s="302"/>
      <c r="ZA29" s="302"/>
      <c r="ZB29" s="302"/>
      <c r="ZC29" s="302"/>
      <c r="ZD29" s="302"/>
      <c r="ZE29" s="302"/>
      <c r="ZF29" s="302"/>
      <c r="ZG29" s="302"/>
      <c r="ZH29" s="302"/>
      <c r="ZI29" s="302"/>
      <c r="ZJ29" s="302"/>
      <c r="ZK29" s="302"/>
      <c r="ZL29" s="302"/>
      <c r="ZM29" s="302"/>
      <c r="ZN29" s="302"/>
      <c r="ZO29" s="302"/>
      <c r="ZP29" s="302"/>
      <c r="ZQ29" s="302"/>
      <c r="ZR29" s="302"/>
      <c r="ZS29" s="302"/>
      <c r="ZT29" s="302"/>
      <c r="ZU29" s="302"/>
      <c r="ZV29" s="302"/>
      <c r="ZW29" s="302"/>
      <c r="ZX29" s="302"/>
      <c r="ZY29" s="302"/>
      <c r="ZZ29" s="302"/>
      <c r="AAA29" s="302"/>
      <c r="AAB29" s="302"/>
      <c r="AAC29" s="302"/>
      <c r="AAD29" s="302"/>
      <c r="AAE29" s="302"/>
      <c r="AAF29" s="302"/>
      <c r="AAG29" s="302"/>
      <c r="AAH29" s="302"/>
      <c r="AAI29" s="302"/>
      <c r="AAJ29" s="302"/>
      <c r="AAK29" s="302"/>
      <c r="AAL29" s="302"/>
      <c r="AAM29" s="302"/>
      <c r="AAN29" s="302"/>
      <c r="AAO29" s="302"/>
      <c r="AAP29" s="302"/>
      <c r="AAQ29" s="302"/>
      <c r="AAR29" s="300"/>
    </row>
    <row r="30" spans="1:720" s="165" customFormat="1" ht="15.75">
      <c r="A30" s="299"/>
      <c r="B30" s="300"/>
      <c r="C30" s="300"/>
      <c r="D30" s="301"/>
      <c r="E30" s="301"/>
      <c r="F30" s="301"/>
      <c r="G30" s="301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DV30" s="302"/>
      <c r="DW30" s="302"/>
      <c r="DX30" s="302"/>
      <c r="DY30" s="302"/>
      <c r="DZ30" s="302"/>
      <c r="EA30" s="302"/>
      <c r="EB30" s="302"/>
      <c r="EC30" s="302"/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/>
      <c r="EV30" s="302"/>
      <c r="EW30" s="302"/>
      <c r="EX30" s="302"/>
      <c r="EY30" s="302"/>
      <c r="EZ30" s="302"/>
      <c r="FA30" s="302"/>
      <c r="FB30" s="302"/>
      <c r="FC30" s="302"/>
      <c r="FD30" s="302"/>
      <c r="FE30" s="302"/>
      <c r="FF30" s="302"/>
      <c r="FG30" s="302"/>
      <c r="FH30" s="302"/>
      <c r="FI30" s="302"/>
      <c r="FJ30" s="302"/>
      <c r="FK30" s="302"/>
      <c r="FL30" s="302"/>
      <c r="FM30" s="302"/>
      <c r="FN30" s="302"/>
      <c r="FO30" s="302"/>
      <c r="FP30" s="302"/>
      <c r="FQ30" s="302"/>
      <c r="FR30" s="302"/>
      <c r="FS30" s="302"/>
      <c r="FT30" s="302"/>
      <c r="FU30" s="302"/>
      <c r="FV30" s="302"/>
      <c r="FW30" s="302"/>
      <c r="FX30" s="302"/>
      <c r="FY30" s="302"/>
      <c r="FZ30" s="302"/>
      <c r="GA30" s="302"/>
      <c r="GB30" s="302"/>
      <c r="GC30" s="302"/>
      <c r="GD30" s="302"/>
      <c r="GE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  <c r="LJ30" s="302"/>
      <c r="LK30" s="302"/>
      <c r="LL30" s="302"/>
      <c r="LM30" s="302"/>
      <c r="LN30" s="302"/>
      <c r="LO30" s="302"/>
      <c r="LP30" s="302"/>
      <c r="LQ30" s="302"/>
      <c r="LR30" s="302"/>
      <c r="LS30" s="302"/>
      <c r="LT30" s="302"/>
      <c r="LU30" s="302"/>
      <c r="LV30" s="302"/>
      <c r="LW30" s="302"/>
      <c r="LX30" s="302"/>
      <c r="LY30" s="302"/>
      <c r="LZ30" s="302"/>
      <c r="MA30" s="302"/>
      <c r="MB30" s="302"/>
      <c r="MC30" s="302"/>
      <c r="MD30" s="302"/>
      <c r="ME30" s="302"/>
      <c r="MF30" s="302"/>
      <c r="MG30" s="302"/>
      <c r="MH30" s="302"/>
      <c r="MI30" s="302"/>
      <c r="MJ30" s="302"/>
      <c r="MK30" s="302"/>
      <c r="ML30" s="302"/>
      <c r="MM30" s="302"/>
      <c r="MN30" s="302"/>
      <c r="MO30" s="302"/>
      <c r="MP30" s="302"/>
      <c r="MQ30" s="302"/>
      <c r="MR30" s="302"/>
      <c r="MS30" s="302"/>
      <c r="MT30" s="302"/>
      <c r="MU30" s="302"/>
      <c r="MV30" s="302"/>
      <c r="MW30" s="302"/>
      <c r="MX30" s="302"/>
      <c r="MY30" s="302"/>
      <c r="MZ30" s="302"/>
      <c r="NA30" s="302"/>
      <c r="NB30" s="302"/>
      <c r="NC30" s="302"/>
      <c r="ND30" s="302"/>
      <c r="NE30" s="302"/>
      <c r="NF30" s="302"/>
      <c r="NG30" s="302"/>
      <c r="NH30" s="302"/>
      <c r="NI30" s="302"/>
      <c r="NJ30" s="302"/>
      <c r="NK30" s="302"/>
      <c r="NL30" s="302"/>
      <c r="NM30" s="302"/>
      <c r="NN30" s="302"/>
      <c r="NO30" s="302"/>
      <c r="NP30" s="302"/>
      <c r="NQ30" s="302"/>
      <c r="NR30" s="302"/>
      <c r="NS30" s="302"/>
      <c r="NT30" s="302"/>
      <c r="NU30" s="302"/>
      <c r="NV30" s="302"/>
      <c r="NW30" s="302"/>
      <c r="NX30" s="302"/>
      <c r="NY30" s="302"/>
      <c r="NZ30" s="302"/>
      <c r="OA30" s="302"/>
      <c r="OB30" s="302"/>
      <c r="OC30" s="302"/>
      <c r="OD30" s="302"/>
      <c r="OE30" s="302"/>
      <c r="OF30" s="302"/>
      <c r="OG30" s="302"/>
      <c r="OH30" s="302"/>
      <c r="OI30" s="302"/>
      <c r="OJ30" s="302"/>
      <c r="OK30" s="302"/>
      <c r="OL30" s="302"/>
      <c r="OM30" s="302"/>
      <c r="ON30" s="302"/>
      <c r="OO30" s="302"/>
      <c r="OP30" s="302"/>
      <c r="OQ30" s="302"/>
      <c r="OR30" s="302"/>
      <c r="OS30" s="302"/>
      <c r="OT30" s="302"/>
      <c r="OU30" s="302"/>
      <c r="OV30" s="302"/>
      <c r="OW30" s="302"/>
      <c r="OX30" s="302"/>
      <c r="OY30" s="302"/>
      <c r="OZ30" s="302"/>
      <c r="PA30" s="302"/>
      <c r="PB30" s="302"/>
      <c r="PC30" s="302"/>
      <c r="PD30" s="302"/>
      <c r="PE30" s="302"/>
      <c r="PF30" s="302"/>
      <c r="PG30" s="302"/>
      <c r="PH30" s="302"/>
      <c r="PI30" s="302"/>
      <c r="PJ30" s="302"/>
      <c r="PK30" s="302"/>
      <c r="PL30" s="302"/>
      <c r="PM30" s="302"/>
      <c r="PN30" s="302"/>
      <c r="PO30" s="302"/>
      <c r="PP30" s="302"/>
      <c r="PQ30" s="302"/>
      <c r="PR30" s="302"/>
      <c r="PS30" s="302"/>
      <c r="PT30" s="302"/>
      <c r="PU30" s="302"/>
      <c r="PV30" s="302"/>
      <c r="PW30" s="302"/>
      <c r="PX30" s="302"/>
      <c r="PY30" s="302"/>
      <c r="PZ30" s="302"/>
      <c r="QA30" s="302"/>
      <c r="QB30" s="302"/>
      <c r="QC30" s="302"/>
      <c r="QD30" s="302"/>
      <c r="QE30" s="302"/>
      <c r="QF30" s="302"/>
      <c r="QG30" s="302"/>
      <c r="QH30" s="302"/>
      <c r="QI30" s="302"/>
      <c r="QJ30" s="302"/>
      <c r="QK30" s="302"/>
      <c r="QL30" s="302"/>
      <c r="QM30" s="302"/>
      <c r="QN30" s="302"/>
      <c r="QO30" s="302"/>
      <c r="QP30" s="302"/>
      <c r="QQ30" s="302"/>
      <c r="QR30" s="302"/>
      <c r="QS30" s="302"/>
      <c r="QT30" s="302"/>
      <c r="QU30" s="302"/>
      <c r="QV30" s="302"/>
      <c r="QW30" s="302"/>
      <c r="QX30" s="302"/>
      <c r="QY30" s="302"/>
      <c r="QZ30" s="302"/>
      <c r="RA30" s="302"/>
      <c r="RB30" s="302"/>
      <c r="RC30" s="302"/>
      <c r="RD30" s="302"/>
      <c r="RE30" s="302"/>
      <c r="RF30" s="302"/>
      <c r="RG30" s="302"/>
      <c r="RH30" s="302"/>
      <c r="RI30" s="302"/>
      <c r="RJ30" s="302"/>
      <c r="RK30" s="302"/>
      <c r="RL30" s="302"/>
      <c r="RM30" s="302"/>
      <c r="RN30" s="302"/>
      <c r="RO30" s="302"/>
      <c r="RP30" s="302"/>
      <c r="RQ30" s="302"/>
      <c r="RR30" s="302"/>
      <c r="RS30" s="302"/>
      <c r="RT30" s="302"/>
      <c r="RU30" s="302"/>
      <c r="RV30" s="302"/>
      <c r="RW30" s="302"/>
      <c r="RX30" s="302"/>
      <c r="RY30" s="302"/>
      <c r="RZ30" s="302"/>
      <c r="SA30" s="302"/>
      <c r="SB30" s="302"/>
      <c r="SC30" s="302"/>
      <c r="SD30" s="302"/>
      <c r="SE30" s="302"/>
      <c r="SF30" s="302"/>
      <c r="SG30" s="302"/>
      <c r="SH30" s="302"/>
      <c r="SI30" s="302"/>
      <c r="SJ30" s="302"/>
      <c r="SK30" s="302"/>
      <c r="SL30" s="302"/>
      <c r="SM30" s="302"/>
      <c r="SN30" s="302"/>
      <c r="SO30" s="302"/>
      <c r="SP30" s="302"/>
      <c r="SQ30" s="302"/>
      <c r="SR30" s="302"/>
      <c r="SS30" s="302"/>
      <c r="ST30" s="302"/>
      <c r="SU30" s="302"/>
      <c r="SV30" s="302"/>
      <c r="SW30" s="302"/>
      <c r="SX30" s="302"/>
      <c r="SY30" s="302"/>
      <c r="SZ30" s="302"/>
      <c r="TA30" s="302"/>
      <c r="TB30" s="302"/>
      <c r="TC30" s="302"/>
      <c r="TD30" s="302"/>
      <c r="TE30" s="302"/>
      <c r="TF30" s="302"/>
      <c r="TG30" s="302"/>
      <c r="TH30" s="302"/>
      <c r="TI30" s="302"/>
      <c r="TJ30" s="302"/>
      <c r="TK30" s="302"/>
      <c r="TL30" s="302"/>
      <c r="TM30" s="302"/>
      <c r="TN30" s="302"/>
      <c r="TO30" s="302"/>
      <c r="TP30" s="302"/>
      <c r="TQ30" s="302"/>
      <c r="TR30" s="302"/>
      <c r="TS30" s="302"/>
      <c r="TT30" s="302"/>
      <c r="TU30" s="302"/>
      <c r="TV30" s="302"/>
      <c r="TW30" s="302"/>
      <c r="TX30" s="302"/>
      <c r="TY30" s="302"/>
      <c r="TZ30" s="302"/>
      <c r="UA30" s="302"/>
      <c r="UB30" s="302"/>
      <c r="UC30" s="302"/>
      <c r="UD30" s="302"/>
      <c r="UE30" s="302"/>
      <c r="UF30" s="302"/>
      <c r="UG30" s="302"/>
      <c r="UH30" s="302"/>
      <c r="UI30" s="302"/>
      <c r="UJ30" s="302"/>
      <c r="UK30" s="302"/>
      <c r="UL30" s="302"/>
      <c r="UM30" s="302"/>
      <c r="UN30" s="302"/>
      <c r="UO30" s="302"/>
      <c r="UP30" s="302"/>
      <c r="UQ30" s="302"/>
      <c r="UR30" s="302"/>
      <c r="US30" s="302"/>
      <c r="UT30" s="302"/>
      <c r="UU30" s="302"/>
      <c r="UV30" s="302"/>
      <c r="UW30" s="302"/>
      <c r="UX30" s="302"/>
      <c r="UY30" s="302"/>
      <c r="UZ30" s="302"/>
      <c r="VA30" s="302"/>
      <c r="VB30" s="302"/>
      <c r="VC30" s="302"/>
      <c r="VD30" s="302"/>
      <c r="VE30" s="302"/>
      <c r="VF30" s="302"/>
      <c r="VG30" s="302"/>
      <c r="VH30" s="302"/>
      <c r="VI30" s="302"/>
      <c r="VJ30" s="302"/>
      <c r="VK30" s="302"/>
      <c r="VL30" s="302"/>
      <c r="VM30" s="302"/>
      <c r="VN30" s="302"/>
      <c r="VO30" s="302"/>
      <c r="VP30" s="302"/>
      <c r="VQ30" s="302"/>
      <c r="VR30" s="302"/>
      <c r="VS30" s="302"/>
      <c r="VT30" s="302"/>
      <c r="VU30" s="302"/>
      <c r="VV30" s="302"/>
      <c r="VW30" s="302"/>
      <c r="VX30" s="302"/>
      <c r="VY30" s="302"/>
      <c r="VZ30" s="302"/>
      <c r="WA30" s="302"/>
      <c r="WB30" s="302"/>
      <c r="WC30" s="302"/>
      <c r="WD30" s="302"/>
      <c r="WE30" s="302"/>
      <c r="WF30" s="302"/>
      <c r="WG30" s="302"/>
      <c r="WH30" s="302"/>
      <c r="WI30" s="302"/>
      <c r="WJ30" s="302"/>
      <c r="WK30" s="302"/>
      <c r="WL30" s="302"/>
      <c r="WM30" s="302"/>
      <c r="WN30" s="302"/>
      <c r="WO30" s="302"/>
      <c r="WP30" s="302"/>
      <c r="WQ30" s="302"/>
      <c r="WR30" s="302"/>
      <c r="WS30" s="302"/>
      <c r="WT30" s="302"/>
      <c r="WU30" s="302"/>
      <c r="WV30" s="302"/>
      <c r="WW30" s="302"/>
      <c r="WX30" s="302"/>
      <c r="WY30" s="302"/>
      <c r="WZ30" s="302"/>
      <c r="XA30" s="302"/>
      <c r="XB30" s="302"/>
      <c r="XC30" s="302"/>
      <c r="XD30" s="302"/>
      <c r="XE30" s="302"/>
      <c r="XF30" s="302"/>
      <c r="XG30" s="302"/>
      <c r="XH30" s="302"/>
      <c r="XI30" s="302"/>
      <c r="XJ30" s="302"/>
      <c r="XK30" s="302"/>
      <c r="XL30" s="302"/>
      <c r="XM30" s="302"/>
      <c r="XN30" s="302"/>
      <c r="XO30" s="302"/>
      <c r="XP30" s="302"/>
      <c r="XQ30" s="302"/>
      <c r="XR30" s="302"/>
      <c r="XS30" s="302"/>
      <c r="XT30" s="302"/>
      <c r="XU30" s="302"/>
      <c r="XV30" s="302"/>
      <c r="XW30" s="302"/>
      <c r="XX30" s="302"/>
      <c r="XY30" s="302"/>
      <c r="XZ30" s="302"/>
      <c r="YA30" s="302"/>
      <c r="YB30" s="302"/>
      <c r="YC30" s="302"/>
      <c r="YD30" s="302"/>
      <c r="YE30" s="302"/>
      <c r="YF30" s="302"/>
      <c r="YG30" s="302"/>
      <c r="YH30" s="302"/>
      <c r="YI30" s="302"/>
      <c r="YJ30" s="302"/>
      <c r="YK30" s="302"/>
      <c r="YL30" s="302"/>
      <c r="YM30" s="302"/>
      <c r="YN30" s="302"/>
      <c r="YO30" s="302"/>
      <c r="YP30" s="302"/>
      <c r="YQ30" s="302"/>
      <c r="YR30" s="302"/>
      <c r="YS30" s="302"/>
      <c r="YT30" s="302"/>
      <c r="YU30" s="302"/>
      <c r="YV30" s="302"/>
      <c r="YW30" s="302"/>
      <c r="YX30" s="302"/>
      <c r="YY30" s="302"/>
      <c r="YZ30" s="302"/>
      <c r="ZA30" s="302"/>
      <c r="ZB30" s="302"/>
      <c r="ZC30" s="302"/>
      <c r="ZD30" s="302"/>
      <c r="ZE30" s="302"/>
      <c r="ZF30" s="302"/>
      <c r="ZG30" s="302"/>
      <c r="ZH30" s="302"/>
      <c r="ZI30" s="302"/>
      <c r="ZJ30" s="302"/>
      <c r="ZK30" s="302"/>
      <c r="ZL30" s="302"/>
      <c r="ZM30" s="302"/>
      <c r="ZN30" s="302"/>
      <c r="ZO30" s="302"/>
      <c r="ZP30" s="302"/>
      <c r="ZQ30" s="302"/>
      <c r="ZR30" s="302"/>
      <c r="ZS30" s="302"/>
      <c r="ZT30" s="302"/>
      <c r="ZU30" s="302"/>
      <c r="ZV30" s="302"/>
      <c r="ZW30" s="302"/>
      <c r="ZX30" s="302"/>
      <c r="ZY30" s="302"/>
      <c r="ZZ30" s="302"/>
      <c r="AAA30" s="302"/>
      <c r="AAB30" s="302"/>
      <c r="AAC30" s="302"/>
      <c r="AAD30" s="302"/>
      <c r="AAE30" s="302"/>
      <c r="AAF30" s="302"/>
      <c r="AAG30" s="302"/>
      <c r="AAH30" s="302"/>
      <c r="AAI30" s="302"/>
      <c r="AAJ30" s="302"/>
      <c r="AAK30" s="302"/>
      <c r="AAL30" s="302"/>
      <c r="AAM30" s="302"/>
      <c r="AAN30" s="302"/>
      <c r="AAO30" s="302"/>
      <c r="AAP30" s="302"/>
      <c r="AAQ30" s="302"/>
      <c r="AAR30" s="300"/>
    </row>
    <row r="31" spans="1:720" s="165" customFormat="1" ht="15.75">
      <c r="A31" s="299"/>
      <c r="B31" s="300"/>
      <c r="C31" s="300"/>
      <c r="D31" s="301"/>
      <c r="E31" s="301"/>
      <c r="F31" s="301"/>
      <c r="G31" s="301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2"/>
      <c r="DL31" s="302"/>
      <c r="DM31" s="302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2"/>
      <c r="EW31" s="302"/>
      <c r="EX31" s="302"/>
      <c r="EY31" s="302"/>
      <c r="EZ31" s="302"/>
      <c r="FA31" s="302"/>
      <c r="FB31" s="302"/>
      <c r="FC31" s="302"/>
      <c r="FD31" s="302"/>
      <c r="FE31" s="302"/>
      <c r="FF31" s="302"/>
      <c r="FG31" s="302"/>
      <c r="FH31" s="302"/>
      <c r="FI31" s="302"/>
      <c r="FJ31" s="302"/>
      <c r="FK31" s="302"/>
      <c r="FL31" s="302"/>
      <c r="FM31" s="302"/>
      <c r="FN31" s="302"/>
      <c r="FO31" s="302"/>
      <c r="FP31" s="302"/>
      <c r="FQ31" s="302"/>
      <c r="FR31" s="302"/>
      <c r="FS31" s="302"/>
      <c r="FT31" s="302"/>
      <c r="FU31" s="302"/>
      <c r="FV31" s="302"/>
      <c r="FW31" s="302"/>
      <c r="FX31" s="302"/>
      <c r="FY31" s="302"/>
      <c r="FZ31" s="302"/>
      <c r="GA31" s="302"/>
      <c r="GB31" s="302"/>
      <c r="GC31" s="302"/>
      <c r="GD31" s="302"/>
      <c r="GE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  <c r="LJ31" s="302"/>
      <c r="LK31" s="302"/>
      <c r="LL31" s="302"/>
      <c r="LM31" s="302"/>
      <c r="LN31" s="302"/>
      <c r="LO31" s="302"/>
      <c r="LP31" s="302"/>
      <c r="LQ31" s="302"/>
      <c r="LR31" s="302"/>
      <c r="LS31" s="302"/>
      <c r="LT31" s="302"/>
      <c r="LU31" s="302"/>
      <c r="LV31" s="302"/>
      <c r="LW31" s="302"/>
      <c r="LX31" s="302"/>
      <c r="LY31" s="302"/>
      <c r="LZ31" s="302"/>
      <c r="MA31" s="302"/>
      <c r="MB31" s="302"/>
      <c r="MC31" s="302"/>
      <c r="MD31" s="302"/>
      <c r="ME31" s="302"/>
      <c r="MF31" s="302"/>
      <c r="MG31" s="302"/>
      <c r="MH31" s="302"/>
      <c r="MI31" s="302"/>
      <c r="MJ31" s="302"/>
      <c r="MK31" s="302"/>
      <c r="ML31" s="302"/>
      <c r="MM31" s="302"/>
      <c r="MN31" s="302"/>
      <c r="MO31" s="302"/>
      <c r="MP31" s="302"/>
      <c r="MQ31" s="302"/>
      <c r="MR31" s="302"/>
      <c r="MS31" s="302"/>
      <c r="MT31" s="302"/>
      <c r="MU31" s="302"/>
      <c r="MV31" s="302"/>
      <c r="MW31" s="302"/>
      <c r="MX31" s="302"/>
      <c r="MY31" s="302"/>
      <c r="MZ31" s="302"/>
      <c r="NA31" s="302"/>
      <c r="NB31" s="302"/>
      <c r="NC31" s="302"/>
      <c r="ND31" s="302"/>
      <c r="NE31" s="302"/>
      <c r="NF31" s="302"/>
      <c r="NG31" s="302"/>
      <c r="NH31" s="302"/>
      <c r="NI31" s="302"/>
      <c r="NJ31" s="302"/>
      <c r="NK31" s="302"/>
      <c r="NL31" s="302"/>
      <c r="NM31" s="302"/>
      <c r="NN31" s="302"/>
      <c r="NO31" s="302"/>
      <c r="NP31" s="302"/>
      <c r="NQ31" s="302"/>
      <c r="NR31" s="302"/>
      <c r="NS31" s="302"/>
      <c r="NT31" s="302"/>
      <c r="NU31" s="302"/>
      <c r="NV31" s="302"/>
      <c r="NW31" s="302"/>
      <c r="NX31" s="302"/>
      <c r="NY31" s="302"/>
      <c r="NZ31" s="302"/>
      <c r="OA31" s="302"/>
      <c r="OB31" s="302"/>
      <c r="OC31" s="302"/>
      <c r="OD31" s="302"/>
      <c r="OE31" s="302"/>
      <c r="OF31" s="302"/>
      <c r="OG31" s="302"/>
      <c r="OH31" s="302"/>
      <c r="OI31" s="302"/>
      <c r="OJ31" s="302"/>
      <c r="OK31" s="302"/>
      <c r="OL31" s="302"/>
      <c r="OM31" s="302"/>
      <c r="ON31" s="302"/>
      <c r="OO31" s="302"/>
      <c r="OP31" s="302"/>
      <c r="OQ31" s="302"/>
      <c r="OR31" s="302"/>
      <c r="OS31" s="302"/>
      <c r="OT31" s="302"/>
      <c r="OU31" s="302"/>
      <c r="OV31" s="302"/>
      <c r="OW31" s="302"/>
      <c r="OX31" s="302"/>
      <c r="OY31" s="302"/>
      <c r="OZ31" s="302"/>
      <c r="PA31" s="302"/>
      <c r="PB31" s="302"/>
      <c r="PC31" s="302"/>
      <c r="PD31" s="302"/>
      <c r="PE31" s="302"/>
      <c r="PF31" s="302"/>
      <c r="PG31" s="302"/>
      <c r="PH31" s="302"/>
      <c r="PI31" s="302"/>
      <c r="PJ31" s="302"/>
      <c r="PK31" s="302"/>
      <c r="PL31" s="302"/>
      <c r="PM31" s="302"/>
      <c r="PN31" s="302"/>
      <c r="PO31" s="302"/>
      <c r="PP31" s="302"/>
      <c r="PQ31" s="302"/>
      <c r="PR31" s="302"/>
      <c r="PS31" s="302"/>
      <c r="PT31" s="302"/>
      <c r="PU31" s="302"/>
      <c r="PV31" s="302"/>
      <c r="PW31" s="302"/>
      <c r="PX31" s="302"/>
      <c r="PY31" s="302"/>
      <c r="PZ31" s="302"/>
      <c r="QA31" s="302"/>
      <c r="QB31" s="302"/>
      <c r="QC31" s="302"/>
      <c r="QD31" s="302"/>
      <c r="QE31" s="302"/>
      <c r="QF31" s="302"/>
      <c r="QG31" s="302"/>
      <c r="QH31" s="302"/>
      <c r="QI31" s="302"/>
      <c r="QJ31" s="302"/>
      <c r="QK31" s="302"/>
      <c r="QL31" s="302"/>
      <c r="QM31" s="302"/>
      <c r="QN31" s="302"/>
      <c r="QO31" s="302"/>
      <c r="QP31" s="302"/>
      <c r="QQ31" s="302"/>
      <c r="QR31" s="302"/>
      <c r="QS31" s="302"/>
      <c r="QT31" s="302"/>
      <c r="QU31" s="302"/>
      <c r="QV31" s="302"/>
      <c r="QW31" s="302"/>
      <c r="QX31" s="302"/>
      <c r="QY31" s="302"/>
      <c r="QZ31" s="302"/>
      <c r="RA31" s="302"/>
      <c r="RB31" s="302"/>
      <c r="RC31" s="302"/>
      <c r="RD31" s="302"/>
      <c r="RE31" s="302"/>
      <c r="RF31" s="302"/>
      <c r="RG31" s="302"/>
      <c r="RH31" s="302"/>
      <c r="RI31" s="302"/>
      <c r="RJ31" s="302"/>
      <c r="RK31" s="302"/>
      <c r="RL31" s="302"/>
      <c r="RM31" s="302"/>
      <c r="RN31" s="302"/>
      <c r="RO31" s="302"/>
      <c r="RP31" s="302"/>
      <c r="RQ31" s="302"/>
      <c r="RR31" s="302"/>
      <c r="RS31" s="302"/>
      <c r="RT31" s="302"/>
      <c r="RU31" s="302"/>
      <c r="RV31" s="302"/>
      <c r="RW31" s="302"/>
      <c r="RX31" s="302"/>
      <c r="RY31" s="302"/>
      <c r="RZ31" s="302"/>
      <c r="SA31" s="302"/>
      <c r="SB31" s="302"/>
      <c r="SC31" s="302"/>
      <c r="SD31" s="302"/>
      <c r="SE31" s="302"/>
      <c r="SF31" s="302"/>
      <c r="SG31" s="302"/>
      <c r="SH31" s="302"/>
      <c r="SI31" s="302"/>
      <c r="SJ31" s="302"/>
      <c r="SK31" s="302"/>
      <c r="SL31" s="302"/>
      <c r="SM31" s="302"/>
      <c r="SN31" s="302"/>
      <c r="SO31" s="302"/>
      <c r="SP31" s="302"/>
      <c r="SQ31" s="302"/>
      <c r="SR31" s="302"/>
      <c r="SS31" s="302"/>
      <c r="ST31" s="302"/>
      <c r="SU31" s="302"/>
      <c r="SV31" s="302"/>
      <c r="SW31" s="302"/>
      <c r="SX31" s="302"/>
      <c r="SY31" s="302"/>
      <c r="SZ31" s="302"/>
      <c r="TA31" s="302"/>
      <c r="TB31" s="302"/>
      <c r="TC31" s="302"/>
      <c r="TD31" s="302"/>
      <c r="TE31" s="302"/>
      <c r="TF31" s="302"/>
      <c r="TG31" s="302"/>
      <c r="TH31" s="302"/>
      <c r="TI31" s="302"/>
      <c r="TJ31" s="302"/>
      <c r="TK31" s="302"/>
      <c r="TL31" s="302"/>
      <c r="TM31" s="302"/>
      <c r="TN31" s="302"/>
      <c r="TO31" s="302"/>
      <c r="TP31" s="302"/>
      <c r="TQ31" s="302"/>
      <c r="TR31" s="302"/>
      <c r="TS31" s="302"/>
      <c r="TT31" s="302"/>
      <c r="TU31" s="302"/>
      <c r="TV31" s="302"/>
      <c r="TW31" s="302"/>
      <c r="TX31" s="302"/>
      <c r="TY31" s="302"/>
      <c r="TZ31" s="302"/>
      <c r="UA31" s="302"/>
      <c r="UB31" s="302"/>
      <c r="UC31" s="302"/>
      <c r="UD31" s="302"/>
      <c r="UE31" s="302"/>
      <c r="UF31" s="302"/>
      <c r="UG31" s="302"/>
      <c r="UH31" s="302"/>
      <c r="UI31" s="302"/>
      <c r="UJ31" s="302"/>
      <c r="UK31" s="302"/>
      <c r="UL31" s="302"/>
      <c r="UM31" s="302"/>
      <c r="UN31" s="302"/>
      <c r="UO31" s="302"/>
      <c r="UP31" s="302"/>
      <c r="UQ31" s="302"/>
      <c r="UR31" s="302"/>
      <c r="US31" s="302"/>
      <c r="UT31" s="302"/>
      <c r="UU31" s="302"/>
      <c r="UV31" s="302"/>
      <c r="UW31" s="302"/>
      <c r="UX31" s="302"/>
      <c r="UY31" s="302"/>
      <c r="UZ31" s="302"/>
      <c r="VA31" s="302"/>
      <c r="VB31" s="302"/>
      <c r="VC31" s="302"/>
      <c r="VD31" s="302"/>
      <c r="VE31" s="302"/>
      <c r="VF31" s="302"/>
      <c r="VG31" s="302"/>
      <c r="VH31" s="302"/>
      <c r="VI31" s="302"/>
      <c r="VJ31" s="302"/>
      <c r="VK31" s="302"/>
      <c r="VL31" s="302"/>
      <c r="VM31" s="302"/>
      <c r="VN31" s="302"/>
      <c r="VO31" s="302"/>
      <c r="VP31" s="302"/>
      <c r="VQ31" s="302"/>
      <c r="VR31" s="302"/>
      <c r="VS31" s="302"/>
      <c r="VT31" s="302"/>
      <c r="VU31" s="302"/>
      <c r="VV31" s="302"/>
      <c r="VW31" s="302"/>
      <c r="VX31" s="302"/>
      <c r="VY31" s="302"/>
      <c r="VZ31" s="302"/>
      <c r="WA31" s="302"/>
      <c r="WB31" s="302"/>
      <c r="WC31" s="302"/>
      <c r="WD31" s="302"/>
      <c r="WE31" s="302"/>
      <c r="WF31" s="302"/>
      <c r="WG31" s="302"/>
      <c r="WH31" s="302"/>
      <c r="WI31" s="302"/>
      <c r="WJ31" s="302"/>
      <c r="WK31" s="302"/>
      <c r="WL31" s="302"/>
      <c r="WM31" s="302"/>
      <c r="WN31" s="302"/>
      <c r="WO31" s="302"/>
      <c r="WP31" s="302"/>
      <c r="WQ31" s="302"/>
      <c r="WR31" s="302"/>
      <c r="WS31" s="302"/>
      <c r="WT31" s="302"/>
      <c r="WU31" s="302"/>
      <c r="WV31" s="302"/>
      <c r="WW31" s="302"/>
      <c r="WX31" s="302"/>
      <c r="WY31" s="302"/>
      <c r="WZ31" s="302"/>
      <c r="XA31" s="302"/>
      <c r="XB31" s="302"/>
      <c r="XC31" s="302"/>
      <c r="XD31" s="302"/>
      <c r="XE31" s="302"/>
      <c r="XF31" s="302"/>
      <c r="XG31" s="302"/>
      <c r="XH31" s="302"/>
      <c r="XI31" s="302"/>
      <c r="XJ31" s="302"/>
      <c r="XK31" s="302"/>
      <c r="XL31" s="302"/>
      <c r="XM31" s="302"/>
      <c r="XN31" s="302"/>
      <c r="XO31" s="302"/>
      <c r="XP31" s="302"/>
      <c r="XQ31" s="302"/>
      <c r="XR31" s="302"/>
      <c r="XS31" s="302"/>
      <c r="XT31" s="302"/>
      <c r="XU31" s="302"/>
      <c r="XV31" s="302"/>
      <c r="XW31" s="302"/>
      <c r="XX31" s="302"/>
      <c r="XY31" s="302"/>
      <c r="XZ31" s="302"/>
      <c r="YA31" s="302"/>
      <c r="YB31" s="302"/>
      <c r="YC31" s="302"/>
      <c r="YD31" s="302"/>
      <c r="YE31" s="302"/>
      <c r="YF31" s="302"/>
      <c r="YG31" s="302"/>
      <c r="YH31" s="302"/>
      <c r="YI31" s="302"/>
      <c r="YJ31" s="302"/>
      <c r="YK31" s="302"/>
      <c r="YL31" s="302"/>
      <c r="YM31" s="302"/>
      <c r="YN31" s="302"/>
      <c r="YO31" s="302"/>
      <c r="YP31" s="302"/>
      <c r="YQ31" s="302"/>
      <c r="YR31" s="302"/>
      <c r="YS31" s="302"/>
      <c r="YT31" s="302"/>
      <c r="YU31" s="302"/>
      <c r="YV31" s="302"/>
      <c r="YW31" s="302"/>
      <c r="YX31" s="302"/>
      <c r="YY31" s="302"/>
      <c r="YZ31" s="302"/>
      <c r="ZA31" s="302"/>
      <c r="ZB31" s="302"/>
      <c r="ZC31" s="302"/>
      <c r="ZD31" s="302"/>
      <c r="ZE31" s="302"/>
      <c r="ZF31" s="302"/>
      <c r="ZG31" s="302"/>
      <c r="ZH31" s="302"/>
      <c r="ZI31" s="302"/>
      <c r="ZJ31" s="302"/>
      <c r="ZK31" s="302"/>
      <c r="ZL31" s="302"/>
      <c r="ZM31" s="302"/>
      <c r="ZN31" s="302"/>
      <c r="ZO31" s="302"/>
      <c r="ZP31" s="302"/>
      <c r="ZQ31" s="302"/>
      <c r="ZR31" s="302"/>
      <c r="ZS31" s="302"/>
      <c r="ZT31" s="302"/>
      <c r="ZU31" s="302"/>
      <c r="ZV31" s="302"/>
      <c r="ZW31" s="302"/>
      <c r="ZX31" s="302"/>
      <c r="ZY31" s="302"/>
      <c r="ZZ31" s="302"/>
      <c r="AAA31" s="302"/>
      <c r="AAB31" s="302"/>
      <c r="AAC31" s="302"/>
      <c r="AAD31" s="302"/>
      <c r="AAE31" s="302"/>
      <c r="AAF31" s="302"/>
      <c r="AAG31" s="302"/>
      <c r="AAH31" s="302"/>
      <c r="AAI31" s="302"/>
      <c r="AAJ31" s="302"/>
      <c r="AAK31" s="302"/>
      <c r="AAL31" s="302"/>
      <c r="AAM31" s="302"/>
      <c r="AAN31" s="302"/>
      <c r="AAO31" s="302"/>
      <c r="AAP31" s="302"/>
      <c r="AAQ31" s="302"/>
      <c r="AAR31" s="300"/>
    </row>
    <row r="32" spans="1:720" s="165" customFormat="1" ht="15.75">
      <c r="A32" s="299"/>
      <c r="B32" s="300"/>
      <c r="C32" s="300"/>
      <c r="D32" s="301"/>
      <c r="E32" s="301"/>
      <c r="F32" s="301"/>
      <c r="G32" s="301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/>
      <c r="DL32" s="302"/>
      <c r="DM32" s="302"/>
      <c r="DN32" s="302"/>
      <c r="DO32" s="302"/>
      <c r="DP32" s="302"/>
      <c r="DQ32" s="302"/>
      <c r="DR32" s="302"/>
      <c r="DS32" s="302"/>
      <c r="DT32" s="302"/>
      <c r="DU32" s="302"/>
      <c r="DV32" s="302"/>
      <c r="DW32" s="302"/>
      <c r="DX32" s="302"/>
      <c r="DY32" s="302"/>
      <c r="DZ32" s="302"/>
      <c r="EA32" s="302"/>
      <c r="EB32" s="302"/>
      <c r="EC32" s="302"/>
      <c r="ED32" s="302"/>
      <c r="EE32" s="302"/>
      <c r="EF32" s="302"/>
      <c r="EG32" s="302"/>
      <c r="EH32" s="302"/>
      <c r="EI32" s="302"/>
      <c r="EJ32" s="302"/>
      <c r="EK32" s="302"/>
      <c r="EL32" s="302"/>
      <c r="EM32" s="302"/>
      <c r="EN32" s="302"/>
      <c r="EO32" s="302"/>
      <c r="EP32" s="302"/>
      <c r="EQ32" s="302"/>
      <c r="ER32" s="302"/>
      <c r="ES32" s="302"/>
      <c r="ET32" s="302"/>
      <c r="EU32" s="302"/>
      <c r="EV32" s="302"/>
      <c r="EW32" s="302"/>
      <c r="EX32" s="302"/>
      <c r="EY32" s="302"/>
      <c r="EZ32" s="302"/>
      <c r="FA32" s="302"/>
      <c r="FB32" s="302"/>
      <c r="FC32" s="302"/>
      <c r="FD32" s="302"/>
      <c r="FE32" s="302"/>
      <c r="FF32" s="302"/>
      <c r="FG32" s="302"/>
      <c r="FH32" s="302"/>
      <c r="FI32" s="302"/>
      <c r="FJ32" s="302"/>
      <c r="FK32" s="302"/>
      <c r="FL32" s="302"/>
      <c r="FM32" s="302"/>
      <c r="FN32" s="302"/>
      <c r="FO32" s="302"/>
      <c r="FP32" s="302"/>
      <c r="FQ32" s="302"/>
      <c r="FR32" s="302"/>
      <c r="FS32" s="302"/>
      <c r="FT32" s="302"/>
      <c r="FU32" s="302"/>
      <c r="FV32" s="302"/>
      <c r="FW32" s="302"/>
      <c r="FX32" s="302"/>
      <c r="FY32" s="302"/>
      <c r="FZ32" s="302"/>
      <c r="GA32" s="302"/>
      <c r="GB32" s="302"/>
      <c r="GC32" s="302"/>
      <c r="GD32" s="302"/>
      <c r="GE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  <c r="LJ32" s="302"/>
      <c r="LK32" s="302"/>
      <c r="LL32" s="302"/>
      <c r="LM32" s="302"/>
      <c r="LN32" s="302"/>
      <c r="LO32" s="302"/>
      <c r="LP32" s="302"/>
      <c r="LQ32" s="302"/>
      <c r="LR32" s="302"/>
      <c r="LS32" s="302"/>
      <c r="LT32" s="302"/>
      <c r="LU32" s="302"/>
      <c r="LV32" s="302"/>
      <c r="LW32" s="302"/>
      <c r="LX32" s="302"/>
      <c r="LY32" s="302"/>
      <c r="LZ32" s="302"/>
      <c r="MA32" s="302"/>
      <c r="MB32" s="302"/>
      <c r="MC32" s="302"/>
      <c r="MD32" s="302"/>
      <c r="ME32" s="302"/>
      <c r="MF32" s="302"/>
      <c r="MG32" s="302"/>
      <c r="MH32" s="302"/>
      <c r="MI32" s="302"/>
      <c r="MJ32" s="302"/>
      <c r="MK32" s="302"/>
      <c r="ML32" s="302"/>
      <c r="MM32" s="302"/>
      <c r="MN32" s="302"/>
      <c r="MO32" s="302"/>
      <c r="MP32" s="302"/>
      <c r="MQ32" s="302"/>
      <c r="MR32" s="302"/>
      <c r="MS32" s="302"/>
      <c r="MT32" s="302"/>
      <c r="MU32" s="302"/>
      <c r="MV32" s="302"/>
      <c r="MW32" s="302"/>
      <c r="MX32" s="302"/>
      <c r="MY32" s="302"/>
      <c r="MZ32" s="302"/>
      <c r="NA32" s="302"/>
      <c r="NB32" s="302"/>
      <c r="NC32" s="302"/>
      <c r="ND32" s="302"/>
      <c r="NE32" s="302"/>
      <c r="NF32" s="302"/>
      <c r="NG32" s="302"/>
      <c r="NH32" s="302"/>
      <c r="NI32" s="302"/>
      <c r="NJ32" s="302"/>
      <c r="NK32" s="302"/>
      <c r="NL32" s="302"/>
      <c r="NM32" s="302"/>
      <c r="NN32" s="302"/>
      <c r="NO32" s="302"/>
      <c r="NP32" s="302"/>
      <c r="NQ32" s="302"/>
      <c r="NR32" s="302"/>
      <c r="NS32" s="302"/>
      <c r="NT32" s="302"/>
      <c r="NU32" s="302"/>
      <c r="NV32" s="302"/>
      <c r="NW32" s="302"/>
      <c r="NX32" s="302"/>
      <c r="NY32" s="302"/>
      <c r="NZ32" s="302"/>
      <c r="OA32" s="302"/>
      <c r="OB32" s="302"/>
      <c r="OC32" s="302"/>
      <c r="OD32" s="302"/>
      <c r="OE32" s="302"/>
      <c r="OF32" s="302"/>
      <c r="OG32" s="302"/>
      <c r="OH32" s="302"/>
      <c r="OI32" s="302"/>
      <c r="OJ32" s="302"/>
      <c r="OK32" s="302"/>
      <c r="OL32" s="302"/>
      <c r="OM32" s="302"/>
      <c r="ON32" s="302"/>
      <c r="OO32" s="302"/>
      <c r="OP32" s="302"/>
      <c r="OQ32" s="302"/>
      <c r="OR32" s="302"/>
      <c r="OS32" s="302"/>
      <c r="OT32" s="302"/>
      <c r="OU32" s="302"/>
      <c r="OV32" s="302"/>
      <c r="OW32" s="302"/>
      <c r="OX32" s="302"/>
      <c r="OY32" s="302"/>
      <c r="OZ32" s="302"/>
      <c r="PA32" s="302"/>
      <c r="PB32" s="302"/>
      <c r="PC32" s="302"/>
      <c r="PD32" s="302"/>
      <c r="PE32" s="302"/>
      <c r="PF32" s="302"/>
      <c r="PG32" s="302"/>
      <c r="PH32" s="302"/>
      <c r="PI32" s="302"/>
      <c r="PJ32" s="302"/>
      <c r="PK32" s="302"/>
      <c r="PL32" s="302"/>
      <c r="PM32" s="302"/>
      <c r="PN32" s="302"/>
      <c r="PO32" s="302"/>
      <c r="PP32" s="302"/>
      <c r="PQ32" s="302"/>
      <c r="PR32" s="302"/>
      <c r="PS32" s="302"/>
      <c r="PT32" s="302"/>
      <c r="PU32" s="302"/>
      <c r="PV32" s="302"/>
      <c r="PW32" s="302"/>
      <c r="PX32" s="302"/>
      <c r="PY32" s="302"/>
      <c r="PZ32" s="302"/>
      <c r="QA32" s="302"/>
      <c r="QB32" s="302"/>
      <c r="QC32" s="302"/>
      <c r="QD32" s="302"/>
      <c r="QE32" s="302"/>
      <c r="QF32" s="302"/>
      <c r="QG32" s="302"/>
      <c r="QH32" s="302"/>
      <c r="QI32" s="302"/>
      <c r="QJ32" s="302"/>
      <c r="QK32" s="302"/>
      <c r="QL32" s="302"/>
      <c r="QM32" s="302"/>
      <c r="QN32" s="302"/>
      <c r="QO32" s="302"/>
      <c r="QP32" s="302"/>
      <c r="QQ32" s="302"/>
      <c r="QR32" s="302"/>
      <c r="QS32" s="302"/>
      <c r="QT32" s="302"/>
      <c r="QU32" s="302"/>
      <c r="QV32" s="302"/>
      <c r="QW32" s="302"/>
      <c r="QX32" s="302"/>
      <c r="QY32" s="302"/>
      <c r="QZ32" s="302"/>
      <c r="RA32" s="302"/>
      <c r="RB32" s="302"/>
      <c r="RC32" s="302"/>
      <c r="RD32" s="302"/>
      <c r="RE32" s="302"/>
      <c r="RF32" s="302"/>
      <c r="RG32" s="302"/>
      <c r="RH32" s="302"/>
      <c r="RI32" s="302"/>
      <c r="RJ32" s="302"/>
      <c r="RK32" s="302"/>
      <c r="RL32" s="302"/>
      <c r="RM32" s="302"/>
      <c r="RN32" s="302"/>
      <c r="RO32" s="302"/>
      <c r="RP32" s="302"/>
      <c r="RQ32" s="302"/>
      <c r="RR32" s="302"/>
      <c r="RS32" s="302"/>
      <c r="RT32" s="302"/>
      <c r="RU32" s="302"/>
      <c r="RV32" s="302"/>
      <c r="RW32" s="302"/>
      <c r="RX32" s="302"/>
      <c r="RY32" s="302"/>
      <c r="RZ32" s="302"/>
      <c r="SA32" s="302"/>
      <c r="SB32" s="302"/>
      <c r="SC32" s="302"/>
      <c r="SD32" s="302"/>
      <c r="SE32" s="302"/>
      <c r="SF32" s="302"/>
      <c r="SG32" s="302"/>
      <c r="SH32" s="302"/>
      <c r="SI32" s="302"/>
      <c r="SJ32" s="302"/>
      <c r="SK32" s="302"/>
      <c r="SL32" s="302"/>
      <c r="SM32" s="302"/>
      <c r="SN32" s="302"/>
      <c r="SO32" s="302"/>
      <c r="SP32" s="302"/>
      <c r="SQ32" s="302"/>
      <c r="SR32" s="302"/>
      <c r="SS32" s="302"/>
      <c r="ST32" s="302"/>
      <c r="SU32" s="302"/>
      <c r="SV32" s="302"/>
      <c r="SW32" s="302"/>
      <c r="SX32" s="302"/>
      <c r="SY32" s="302"/>
      <c r="SZ32" s="302"/>
      <c r="TA32" s="302"/>
      <c r="TB32" s="302"/>
      <c r="TC32" s="302"/>
      <c r="TD32" s="302"/>
      <c r="TE32" s="302"/>
      <c r="TF32" s="302"/>
      <c r="TG32" s="302"/>
      <c r="TH32" s="302"/>
      <c r="TI32" s="302"/>
      <c r="TJ32" s="302"/>
      <c r="TK32" s="302"/>
      <c r="TL32" s="302"/>
      <c r="TM32" s="302"/>
      <c r="TN32" s="302"/>
      <c r="TO32" s="302"/>
      <c r="TP32" s="302"/>
      <c r="TQ32" s="302"/>
      <c r="TR32" s="302"/>
      <c r="TS32" s="302"/>
      <c r="TT32" s="302"/>
      <c r="TU32" s="302"/>
      <c r="TV32" s="302"/>
      <c r="TW32" s="302"/>
      <c r="TX32" s="302"/>
      <c r="TY32" s="302"/>
      <c r="TZ32" s="302"/>
      <c r="UA32" s="302"/>
      <c r="UB32" s="302"/>
      <c r="UC32" s="302"/>
      <c r="UD32" s="302"/>
      <c r="UE32" s="302"/>
      <c r="UF32" s="302"/>
      <c r="UG32" s="302"/>
      <c r="UH32" s="302"/>
      <c r="UI32" s="302"/>
      <c r="UJ32" s="302"/>
      <c r="UK32" s="302"/>
      <c r="UL32" s="302"/>
      <c r="UM32" s="302"/>
      <c r="UN32" s="302"/>
      <c r="UO32" s="302"/>
      <c r="UP32" s="302"/>
      <c r="UQ32" s="302"/>
      <c r="UR32" s="302"/>
      <c r="US32" s="302"/>
      <c r="UT32" s="302"/>
      <c r="UU32" s="302"/>
      <c r="UV32" s="302"/>
      <c r="UW32" s="302"/>
      <c r="UX32" s="302"/>
      <c r="UY32" s="302"/>
      <c r="UZ32" s="302"/>
      <c r="VA32" s="302"/>
      <c r="VB32" s="302"/>
      <c r="VC32" s="302"/>
      <c r="VD32" s="302"/>
      <c r="VE32" s="302"/>
      <c r="VF32" s="302"/>
      <c r="VG32" s="302"/>
      <c r="VH32" s="302"/>
      <c r="VI32" s="302"/>
      <c r="VJ32" s="302"/>
      <c r="VK32" s="302"/>
      <c r="VL32" s="302"/>
      <c r="VM32" s="302"/>
      <c r="VN32" s="302"/>
      <c r="VO32" s="302"/>
      <c r="VP32" s="302"/>
      <c r="VQ32" s="302"/>
      <c r="VR32" s="302"/>
      <c r="VS32" s="302"/>
      <c r="VT32" s="302"/>
      <c r="VU32" s="302"/>
      <c r="VV32" s="302"/>
      <c r="VW32" s="302"/>
      <c r="VX32" s="302"/>
      <c r="VY32" s="302"/>
      <c r="VZ32" s="302"/>
      <c r="WA32" s="302"/>
      <c r="WB32" s="302"/>
      <c r="WC32" s="302"/>
      <c r="WD32" s="302"/>
      <c r="WE32" s="302"/>
      <c r="WF32" s="302"/>
      <c r="WG32" s="302"/>
      <c r="WH32" s="302"/>
      <c r="WI32" s="302"/>
      <c r="WJ32" s="302"/>
      <c r="WK32" s="302"/>
      <c r="WL32" s="302"/>
      <c r="WM32" s="302"/>
      <c r="WN32" s="302"/>
      <c r="WO32" s="302"/>
      <c r="WP32" s="302"/>
      <c r="WQ32" s="302"/>
      <c r="WR32" s="302"/>
      <c r="WS32" s="302"/>
      <c r="WT32" s="302"/>
      <c r="WU32" s="302"/>
      <c r="WV32" s="302"/>
      <c r="WW32" s="302"/>
      <c r="WX32" s="302"/>
      <c r="WY32" s="302"/>
      <c r="WZ32" s="302"/>
      <c r="XA32" s="302"/>
      <c r="XB32" s="302"/>
      <c r="XC32" s="302"/>
      <c r="XD32" s="302"/>
      <c r="XE32" s="302"/>
      <c r="XF32" s="302"/>
      <c r="XG32" s="302"/>
      <c r="XH32" s="302"/>
      <c r="XI32" s="302"/>
      <c r="XJ32" s="302"/>
      <c r="XK32" s="302"/>
      <c r="XL32" s="302"/>
      <c r="XM32" s="302"/>
      <c r="XN32" s="302"/>
      <c r="XO32" s="302"/>
      <c r="XP32" s="302"/>
      <c r="XQ32" s="302"/>
      <c r="XR32" s="302"/>
      <c r="XS32" s="302"/>
      <c r="XT32" s="302"/>
      <c r="XU32" s="302"/>
      <c r="XV32" s="302"/>
      <c r="XW32" s="302"/>
      <c r="XX32" s="302"/>
      <c r="XY32" s="302"/>
      <c r="XZ32" s="302"/>
      <c r="YA32" s="302"/>
      <c r="YB32" s="302"/>
      <c r="YC32" s="302"/>
      <c r="YD32" s="302"/>
      <c r="YE32" s="302"/>
      <c r="YF32" s="302"/>
      <c r="YG32" s="302"/>
      <c r="YH32" s="302"/>
      <c r="YI32" s="302"/>
      <c r="YJ32" s="302"/>
      <c r="YK32" s="302"/>
      <c r="YL32" s="302"/>
      <c r="YM32" s="302"/>
      <c r="YN32" s="302"/>
      <c r="YO32" s="302"/>
      <c r="YP32" s="302"/>
      <c r="YQ32" s="302"/>
      <c r="YR32" s="302"/>
      <c r="YS32" s="302"/>
      <c r="YT32" s="302"/>
      <c r="YU32" s="302"/>
      <c r="YV32" s="302"/>
      <c r="YW32" s="302"/>
      <c r="YX32" s="302"/>
      <c r="YY32" s="302"/>
      <c r="YZ32" s="302"/>
      <c r="ZA32" s="302"/>
      <c r="ZB32" s="302"/>
      <c r="ZC32" s="302"/>
      <c r="ZD32" s="302"/>
      <c r="ZE32" s="302"/>
      <c r="ZF32" s="302"/>
      <c r="ZG32" s="302"/>
      <c r="ZH32" s="302"/>
      <c r="ZI32" s="302"/>
      <c r="ZJ32" s="302"/>
      <c r="ZK32" s="302"/>
      <c r="ZL32" s="302"/>
      <c r="ZM32" s="302"/>
      <c r="ZN32" s="302"/>
      <c r="ZO32" s="302"/>
      <c r="ZP32" s="302"/>
      <c r="ZQ32" s="302"/>
      <c r="ZR32" s="302"/>
      <c r="ZS32" s="302"/>
      <c r="ZT32" s="302"/>
      <c r="ZU32" s="302"/>
      <c r="ZV32" s="302"/>
      <c r="ZW32" s="302"/>
      <c r="ZX32" s="302"/>
      <c r="ZY32" s="302"/>
      <c r="ZZ32" s="302"/>
      <c r="AAA32" s="302"/>
      <c r="AAB32" s="302"/>
      <c r="AAC32" s="302"/>
      <c r="AAD32" s="302"/>
      <c r="AAE32" s="302"/>
      <c r="AAF32" s="302"/>
      <c r="AAG32" s="302"/>
      <c r="AAH32" s="302"/>
      <c r="AAI32" s="302"/>
      <c r="AAJ32" s="302"/>
      <c r="AAK32" s="302"/>
      <c r="AAL32" s="302"/>
      <c r="AAM32" s="302"/>
      <c r="AAN32" s="302"/>
      <c r="AAO32" s="302"/>
      <c r="AAP32" s="302"/>
      <c r="AAQ32" s="302"/>
    </row>
    <row r="33" spans="1:719" s="165" customFormat="1" ht="15.75">
      <c r="A33" s="299"/>
      <c r="B33" s="300"/>
      <c r="C33" s="300"/>
      <c r="D33" s="301"/>
      <c r="E33" s="301"/>
      <c r="F33" s="301"/>
      <c r="G33" s="301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2"/>
      <c r="EC33" s="302"/>
      <c r="ED33" s="302"/>
      <c r="EE33" s="302"/>
      <c r="EF33" s="302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/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302"/>
      <c r="FJ33" s="302"/>
      <c r="FK33" s="302"/>
      <c r="FL33" s="302"/>
      <c r="FM33" s="302"/>
      <c r="FN33" s="302"/>
      <c r="FO33" s="302"/>
      <c r="FP33" s="302"/>
      <c r="FQ33" s="302"/>
      <c r="FR33" s="302"/>
      <c r="FS33" s="302"/>
      <c r="FT33" s="302"/>
      <c r="FU33" s="302"/>
      <c r="FV33" s="302"/>
      <c r="FW33" s="302"/>
      <c r="FX33" s="302"/>
      <c r="FY33" s="302"/>
      <c r="FZ33" s="302"/>
      <c r="GA33" s="302"/>
      <c r="GB33" s="302"/>
      <c r="GC33" s="302"/>
      <c r="GD33" s="302"/>
      <c r="GE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  <c r="LJ33" s="302"/>
      <c r="LK33" s="302"/>
      <c r="LL33" s="302"/>
      <c r="LM33" s="302"/>
      <c r="LN33" s="302"/>
      <c r="LO33" s="302"/>
      <c r="LP33" s="302"/>
      <c r="LQ33" s="302"/>
      <c r="LR33" s="302"/>
      <c r="LS33" s="302"/>
      <c r="LT33" s="302"/>
      <c r="LU33" s="302"/>
      <c r="LV33" s="302"/>
      <c r="LW33" s="302"/>
      <c r="LX33" s="302"/>
      <c r="LY33" s="302"/>
      <c r="LZ33" s="302"/>
      <c r="MA33" s="302"/>
      <c r="MB33" s="302"/>
      <c r="MC33" s="302"/>
      <c r="MD33" s="302"/>
      <c r="ME33" s="302"/>
      <c r="MF33" s="302"/>
      <c r="MG33" s="302"/>
      <c r="MH33" s="302"/>
      <c r="MI33" s="302"/>
      <c r="MJ33" s="302"/>
      <c r="MK33" s="302"/>
      <c r="ML33" s="302"/>
      <c r="MM33" s="302"/>
      <c r="MN33" s="302"/>
      <c r="MO33" s="302"/>
      <c r="MP33" s="302"/>
      <c r="MQ33" s="302"/>
      <c r="MR33" s="302"/>
      <c r="MS33" s="302"/>
      <c r="MT33" s="302"/>
      <c r="MU33" s="302"/>
      <c r="MV33" s="302"/>
      <c r="MW33" s="302"/>
      <c r="MX33" s="302"/>
      <c r="MY33" s="302"/>
      <c r="MZ33" s="302"/>
      <c r="NA33" s="302"/>
      <c r="NB33" s="302"/>
      <c r="NC33" s="302"/>
      <c r="ND33" s="302"/>
      <c r="NE33" s="302"/>
      <c r="NF33" s="302"/>
      <c r="NG33" s="302"/>
      <c r="NH33" s="302"/>
      <c r="NI33" s="302"/>
      <c r="NJ33" s="302"/>
      <c r="NK33" s="302"/>
      <c r="NL33" s="302"/>
      <c r="NM33" s="302"/>
      <c r="NN33" s="302"/>
      <c r="NO33" s="302"/>
      <c r="NP33" s="302"/>
      <c r="NQ33" s="302"/>
      <c r="NR33" s="302"/>
      <c r="NS33" s="302"/>
      <c r="NT33" s="302"/>
      <c r="NU33" s="302"/>
      <c r="NV33" s="302"/>
      <c r="NW33" s="302"/>
      <c r="NX33" s="302"/>
      <c r="NY33" s="302"/>
      <c r="NZ33" s="302"/>
      <c r="OA33" s="302"/>
      <c r="OB33" s="302"/>
      <c r="OC33" s="302"/>
      <c r="OD33" s="302"/>
      <c r="OE33" s="302"/>
      <c r="OF33" s="302"/>
      <c r="OG33" s="302"/>
      <c r="OH33" s="302"/>
      <c r="OI33" s="302"/>
      <c r="OJ33" s="302"/>
      <c r="OK33" s="302"/>
      <c r="OL33" s="302"/>
      <c r="OM33" s="302"/>
      <c r="ON33" s="302"/>
      <c r="OO33" s="302"/>
      <c r="OP33" s="302"/>
      <c r="OQ33" s="302"/>
      <c r="OR33" s="302"/>
      <c r="OS33" s="302"/>
      <c r="OT33" s="302"/>
      <c r="OU33" s="302"/>
      <c r="OV33" s="302"/>
      <c r="OW33" s="302"/>
      <c r="OX33" s="302"/>
      <c r="OY33" s="302"/>
      <c r="OZ33" s="302"/>
      <c r="PA33" s="302"/>
      <c r="PB33" s="302"/>
      <c r="PC33" s="302"/>
      <c r="PD33" s="302"/>
      <c r="PE33" s="302"/>
      <c r="PF33" s="302"/>
      <c r="PG33" s="302"/>
      <c r="PH33" s="302"/>
      <c r="PI33" s="302"/>
      <c r="PJ33" s="302"/>
      <c r="PK33" s="302"/>
      <c r="PL33" s="302"/>
      <c r="PM33" s="302"/>
      <c r="PN33" s="302"/>
      <c r="PO33" s="302"/>
      <c r="PP33" s="302"/>
      <c r="PQ33" s="302"/>
      <c r="PR33" s="302"/>
      <c r="PS33" s="302"/>
      <c r="PT33" s="302"/>
      <c r="PU33" s="302"/>
      <c r="PV33" s="302"/>
      <c r="PW33" s="302"/>
      <c r="PX33" s="302"/>
      <c r="PY33" s="302"/>
      <c r="PZ33" s="302"/>
      <c r="QA33" s="302"/>
      <c r="QB33" s="302"/>
      <c r="QC33" s="302"/>
      <c r="QD33" s="302"/>
      <c r="QE33" s="302"/>
      <c r="QF33" s="302"/>
      <c r="QG33" s="302"/>
      <c r="QH33" s="302"/>
      <c r="QI33" s="302"/>
      <c r="QJ33" s="302"/>
      <c r="QK33" s="302"/>
      <c r="QL33" s="302"/>
      <c r="QM33" s="302"/>
      <c r="QN33" s="302"/>
      <c r="QO33" s="302"/>
      <c r="QP33" s="302"/>
      <c r="QQ33" s="302"/>
      <c r="QR33" s="302"/>
      <c r="QS33" s="302"/>
      <c r="QT33" s="302"/>
      <c r="QU33" s="302"/>
      <c r="QV33" s="302"/>
      <c r="QW33" s="302"/>
      <c r="QX33" s="302"/>
      <c r="QY33" s="302"/>
      <c r="QZ33" s="302"/>
      <c r="RA33" s="302"/>
      <c r="RB33" s="302"/>
      <c r="RC33" s="302"/>
      <c r="RD33" s="302"/>
      <c r="RE33" s="302"/>
      <c r="RF33" s="302"/>
      <c r="RG33" s="302"/>
      <c r="RH33" s="302"/>
      <c r="RI33" s="302"/>
      <c r="RJ33" s="302"/>
      <c r="RK33" s="302"/>
      <c r="RL33" s="302"/>
      <c r="RM33" s="302"/>
      <c r="RN33" s="302"/>
      <c r="RO33" s="302"/>
      <c r="RP33" s="302"/>
      <c r="RQ33" s="302"/>
      <c r="RR33" s="302"/>
      <c r="RS33" s="302"/>
      <c r="RT33" s="302"/>
      <c r="RU33" s="302"/>
      <c r="RV33" s="302"/>
      <c r="RW33" s="302"/>
      <c r="RX33" s="302"/>
      <c r="RY33" s="302"/>
      <c r="RZ33" s="302"/>
      <c r="SA33" s="302"/>
      <c r="SB33" s="302"/>
      <c r="SC33" s="302"/>
      <c r="SD33" s="302"/>
      <c r="SE33" s="302"/>
      <c r="SF33" s="302"/>
      <c r="SG33" s="302"/>
      <c r="SH33" s="302"/>
      <c r="SI33" s="302"/>
      <c r="SJ33" s="302"/>
      <c r="SK33" s="302"/>
      <c r="SL33" s="302"/>
      <c r="SM33" s="302"/>
      <c r="SN33" s="302"/>
      <c r="SO33" s="302"/>
      <c r="SP33" s="302"/>
      <c r="SQ33" s="302"/>
      <c r="SR33" s="302"/>
      <c r="SS33" s="302"/>
      <c r="ST33" s="302"/>
      <c r="SU33" s="302"/>
      <c r="SV33" s="302"/>
      <c r="SW33" s="302"/>
      <c r="SX33" s="302"/>
      <c r="SY33" s="302"/>
      <c r="SZ33" s="302"/>
      <c r="TA33" s="302"/>
      <c r="TB33" s="302"/>
      <c r="TC33" s="302"/>
      <c r="TD33" s="302"/>
      <c r="TE33" s="302"/>
      <c r="TF33" s="302"/>
      <c r="TG33" s="302"/>
      <c r="TH33" s="302"/>
      <c r="TI33" s="302"/>
      <c r="TJ33" s="302"/>
      <c r="TK33" s="302"/>
      <c r="TL33" s="302"/>
      <c r="TM33" s="302"/>
      <c r="TN33" s="302"/>
      <c r="TO33" s="302"/>
      <c r="TP33" s="302"/>
      <c r="TQ33" s="302"/>
      <c r="TR33" s="302"/>
      <c r="TS33" s="302"/>
      <c r="TT33" s="302"/>
      <c r="TU33" s="302"/>
      <c r="TV33" s="302"/>
      <c r="TW33" s="302"/>
      <c r="TX33" s="302"/>
      <c r="TY33" s="302"/>
      <c r="TZ33" s="302"/>
      <c r="UA33" s="302"/>
      <c r="UB33" s="302"/>
      <c r="UC33" s="302"/>
      <c r="UD33" s="302"/>
      <c r="UE33" s="302"/>
      <c r="UF33" s="302"/>
      <c r="UG33" s="302"/>
      <c r="UH33" s="302"/>
      <c r="UI33" s="302"/>
      <c r="UJ33" s="302"/>
      <c r="UK33" s="302"/>
      <c r="UL33" s="302"/>
      <c r="UM33" s="302"/>
      <c r="UN33" s="302"/>
      <c r="UO33" s="302"/>
      <c r="UP33" s="302"/>
      <c r="UQ33" s="302"/>
      <c r="UR33" s="302"/>
      <c r="US33" s="302"/>
      <c r="UT33" s="302"/>
      <c r="UU33" s="302"/>
      <c r="UV33" s="302"/>
      <c r="UW33" s="302"/>
      <c r="UX33" s="302"/>
      <c r="UY33" s="302"/>
      <c r="UZ33" s="302"/>
      <c r="VA33" s="302"/>
      <c r="VB33" s="302"/>
      <c r="VC33" s="302"/>
      <c r="VD33" s="302"/>
      <c r="VE33" s="302"/>
      <c r="VF33" s="302"/>
      <c r="VG33" s="302"/>
      <c r="VH33" s="302"/>
      <c r="VI33" s="302"/>
      <c r="VJ33" s="302"/>
      <c r="VK33" s="302"/>
      <c r="VL33" s="302"/>
      <c r="VM33" s="302"/>
      <c r="VN33" s="302"/>
      <c r="VO33" s="302"/>
      <c r="VP33" s="302"/>
      <c r="VQ33" s="302"/>
      <c r="VR33" s="302"/>
      <c r="VS33" s="302"/>
      <c r="VT33" s="302"/>
      <c r="VU33" s="302"/>
      <c r="VV33" s="302"/>
      <c r="VW33" s="302"/>
      <c r="VX33" s="302"/>
      <c r="VY33" s="302"/>
      <c r="VZ33" s="302"/>
      <c r="WA33" s="302"/>
      <c r="WB33" s="302"/>
      <c r="WC33" s="302"/>
      <c r="WD33" s="302"/>
      <c r="WE33" s="302"/>
      <c r="WF33" s="302"/>
      <c r="WG33" s="302"/>
      <c r="WH33" s="302"/>
      <c r="WI33" s="302"/>
      <c r="WJ33" s="302"/>
      <c r="WK33" s="302"/>
      <c r="WL33" s="302"/>
      <c r="WM33" s="302"/>
      <c r="WN33" s="302"/>
      <c r="WO33" s="302"/>
      <c r="WP33" s="302"/>
      <c r="WQ33" s="302"/>
      <c r="WR33" s="302"/>
      <c r="WS33" s="302"/>
      <c r="WT33" s="302"/>
      <c r="WU33" s="302"/>
      <c r="WV33" s="302"/>
      <c r="WW33" s="302"/>
      <c r="WX33" s="302"/>
      <c r="WY33" s="302"/>
      <c r="WZ33" s="302"/>
      <c r="XA33" s="302"/>
      <c r="XB33" s="302"/>
      <c r="XC33" s="302"/>
      <c r="XD33" s="302"/>
      <c r="XE33" s="302"/>
      <c r="XF33" s="302"/>
      <c r="XG33" s="302"/>
      <c r="XH33" s="302"/>
      <c r="XI33" s="302"/>
      <c r="XJ33" s="302"/>
      <c r="XK33" s="302"/>
      <c r="XL33" s="302"/>
      <c r="XM33" s="302"/>
      <c r="XN33" s="302"/>
      <c r="XO33" s="302"/>
      <c r="XP33" s="302"/>
      <c r="XQ33" s="302"/>
      <c r="XR33" s="302"/>
      <c r="XS33" s="302"/>
      <c r="XT33" s="302"/>
      <c r="XU33" s="302"/>
      <c r="XV33" s="302"/>
      <c r="XW33" s="302"/>
      <c r="XX33" s="302"/>
      <c r="XY33" s="302"/>
      <c r="XZ33" s="302"/>
      <c r="YA33" s="302"/>
      <c r="YB33" s="302"/>
      <c r="YC33" s="302"/>
      <c r="YD33" s="302"/>
      <c r="YE33" s="302"/>
      <c r="YF33" s="302"/>
      <c r="YG33" s="302"/>
      <c r="YH33" s="302"/>
      <c r="YI33" s="302"/>
      <c r="YJ33" s="302"/>
      <c r="YK33" s="302"/>
      <c r="YL33" s="302"/>
      <c r="YM33" s="302"/>
      <c r="YN33" s="302"/>
      <c r="YO33" s="302"/>
      <c r="YP33" s="302"/>
      <c r="YQ33" s="302"/>
      <c r="YR33" s="302"/>
      <c r="YS33" s="302"/>
      <c r="YT33" s="302"/>
      <c r="YU33" s="302"/>
      <c r="YV33" s="302"/>
      <c r="YW33" s="302"/>
      <c r="YX33" s="302"/>
      <c r="YY33" s="302"/>
      <c r="YZ33" s="302"/>
      <c r="ZA33" s="302"/>
      <c r="ZB33" s="302"/>
      <c r="ZC33" s="302"/>
      <c r="ZD33" s="302"/>
      <c r="ZE33" s="302"/>
      <c r="ZF33" s="302"/>
      <c r="ZG33" s="302"/>
      <c r="ZH33" s="302"/>
      <c r="ZI33" s="302"/>
      <c r="ZJ33" s="302"/>
      <c r="ZK33" s="302"/>
      <c r="ZL33" s="302"/>
      <c r="ZM33" s="302"/>
      <c r="ZN33" s="302"/>
      <c r="ZO33" s="302"/>
      <c r="ZP33" s="302"/>
      <c r="ZQ33" s="302"/>
      <c r="ZR33" s="302"/>
      <c r="ZS33" s="302"/>
      <c r="ZT33" s="302"/>
      <c r="ZU33" s="302"/>
      <c r="ZV33" s="302"/>
      <c r="ZW33" s="302"/>
      <c r="ZX33" s="302"/>
      <c r="ZY33" s="302"/>
      <c r="ZZ33" s="302"/>
      <c r="AAA33" s="302"/>
      <c r="AAB33" s="302"/>
      <c r="AAC33" s="302"/>
      <c r="AAD33" s="302"/>
      <c r="AAE33" s="302"/>
      <c r="AAF33" s="302"/>
      <c r="AAG33" s="302"/>
      <c r="AAH33" s="302"/>
      <c r="AAI33" s="302"/>
      <c r="AAJ33" s="302"/>
      <c r="AAK33" s="302"/>
      <c r="AAL33" s="302"/>
      <c r="AAM33" s="302"/>
      <c r="AAN33" s="302"/>
      <c r="AAO33" s="302"/>
      <c r="AAP33" s="302"/>
      <c r="AAQ33" s="302"/>
    </row>
    <row r="34" spans="1:719" s="165" customFormat="1" ht="15.75">
      <c r="A34" s="299"/>
      <c r="B34" s="300"/>
      <c r="C34" s="300"/>
      <c r="D34" s="301"/>
      <c r="E34" s="301"/>
      <c r="F34" s="301"/>
      <c r="G34" s="301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302"/>
      <c r="FJ34" s="302"/>
      <c r="FK34" s="302"/>
      <c r="FL34" s="302"/>
      <c r="FM34" s="302"/>
      <c r="FN34" s="302"/>
      <c r="FO34" s="302"/>
      <c r="FP34" s="302"/>
      <c r="FQ34" s="302"/>
      <c r="FR34" s="302"/>
      <c r="FS34" s="302"/>
      <c r="FT34" s="302"/>
      <c r="FU34" s="302"/>
      <c r="FV34" s="302"/>
      <c r="FW34" s="302"/>
      <c r="FX34" s="302"/>
      <c r="FY34" s="302"/>
      <c r="FZ34" s="302"/>
      <c r="GA34" s="302"/>
      <c r="GB34" s="302"/>
      <c r="GC34" s="302"/>
      <c r="GD34" s="302"/>
      <c r="GE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  <c r="LJ34" s="302"/>
      <c r="LK34" s="302"/>
      <c r="LL34" s="302"/>
      <c r="LM34" s="302"/>
      <c r="LN34" s="302"/>
      <c r="LO34" s="302"/>
      <c r="LP34" s="302"/>
      <c r="LQ34" s="302"/>
      <c r="LR34" s="302"/>
      <c r="LS34" s="302"/>
      <c r="LT34" s="302"/>
      <c r="LU34" s="302"/>
      <c r="LV34" s="302"/>
      <c r="LW34" s="302"/>
      <c r="LX34" s="302"/>
      <c r="LY34" s="302"/>
      <c r="LZ34" s="302"/>
      <c r="MA34" s="302"/>
      <c r="MB34" s="302"/>
      <c r="MC34" s="302"/>
      <c r="MD34" s="302"/>
      <c r="ME34" s="302"/>
      <c r="MF34" s="302"/>
      <c r="MG34" s="302"/>
      <c r="MH34" s="302"/>
      <c r="MI34" s="302"/>
      <c r="MJ34" s="302"/>
      <c r="MK34" s="302"/>
      <c r="ML34" s="302"/>
      <c r="MM34" s="302"/>
      <c r="MN34" s="302"/>
      <c r="MO34" s="302"/>
      <c r="MP34" s="302"/>
      <c r="MQ34" s="302"/>
      <c r="MR34" s="302"/>
      <c r="MS34" s="302"/>
      <c r="MT34" s="302"/>
      <c r="MU34" s="302"/>
      <c r="MV34" s="302"/>
      <c r="MW34" s="302"/>
      <c r="MX34" s="302"/>
      <c r="MY34" s="302"/>
      <c r="MZ34" s="302"/>
      <c r="NA34" s="302"/>
      <c r="NB34" s="302"/>
      <c r="NC34" s="302"/>
      <c r="ND34" s="302"/>
      <c r="NE34" s="302"/>
      <c r="NF34" s="302"/>
      <c r="NG34" s="302"/>
      <c r="NH34" s="302"/>
      <c r="NI34" s="302"/>
      <c r="NJ34" s="302"/>
      <c r="NK34" s="302"/>
      <c r="NL34" s="302"/>
      <c r="NM34" s="302"/>
      <c r="NN34" s="302"/>
      <c r="NO34" s="302"/>
      <c r="NP34" s="302"/>
      <c r="NQ34" s="302"/>
      <c r="NR34" s="302"/>
      <c r="NS34" s="302"/>
      <c r="NT34" s="302"/>
      <c r="NU34" s="302"/>
      <c r="NV34" s="302"/>
      <c r="NW34" s="302"/>
      <c r="NX34" s="302"/>
      <c r="NY34" s="302"/>
      <c r="NZ34" s="302"/>
      <c r="OA34" s="302"/>
      <c r="OB34" s="302"/>
      <c r="OC34" s="302"/>
      <c r="OD34" s="302"/>
      <c r="OE34" s="302"/>
      <c r="OF34" s="302"/>
      <c r="OG34" s="302"/>
      <c r="OH34" s="302"/>
      <c r="OI34" s="302"/>
      <c r="OJ34" s="302"/>
      <c r="OK34" s="302"/>
      <c r="OL34" s="302"/>
      <c r="OM34" s="302"/>
      <c r="ON34" s="302"/>
      <c r="OO34" s="302"/>
      <c r="OP34" s="302"/>
      <c r="OQ34" s="302"/>
      <c r="OR34" s="302"/>
      <c r="OS34" s="302"/>
      <c r="OT34" s="302"/>
      <c r="OU34" s="302"/>
      <c r="OV34" s="302"/>
      <c r="OW34" s="302"/>
      <c r="OX34" s="302"/>
      <c r="OY34" s="302"/>
      <c r="OZ34" s="302"/>
      <c r="PA34" s="302"/>
      <c r="PB34" s="302"/>
      <c r="PC34" s="302"/>
      <c r="PD34" s="302"/>
      <c r="PE34" s="302"/>
      <c r="PF34" s="302"/>
      <c r="PG34" s="302"/>
      <c r="PH34" s="302"/>
      <c r="PI34" s="302"/>
      <c r="PJ34" s="302"/>
      <c r="PK34" s="302"/>
      <c r="PL34" s="302"/>
      <c r="PM34" s="302"/>
      <c r="PN34" s="302"/>
      <c r="PO34" s="302"/>
      <c r="PP34" s="302"/>
      <c r="PQ34" s="302"/>
      <c r="PR34" s="302"/>
      <c r="PS34" s="302"/>
      <c r="PT34" s="302"/>
      <c r="PU34" s="302"/>
      <c r="PV34" s="302"/>
      <c r="PW34" s="302"/>
      <c r="PX34" s="302"/>
      <c r="PY34" s="302"/>
      <c r="PZ34" s="302"/>
      <c r="QA34" s="302"/>
      <c r="QB34" s="302"/>
      <c r="QC34" s="302"/>
      <c r="QD34" s="302"/>
      <c r="QE34" s="302"/>
      <c r="QF34" s="302"/>
      <c r="QG34" s="302"/>
      <c r="QH34" s="302"/>
      <c r="QI34" s="302"/>
      <c r="QJ34" s="302"/>
      <c r="QK34" s="302"/>
      <c r="QL34" s="302"/>
      <c r="QM34" s="302"/>
      <c r="QN34" s="302"/>
      <c r="QO34" s="302"/>
      <c r="QP34" s="302"/>
      <c r="QQ34" s="302"/>
      <c r="QR34" s="302"/>
      <c r="QS34" s="302"/>
      <c r="QT34" s="302"/>
      <c r="QU34" s="302"/>
      <c r="QV34" s="302"/>
      <c r="QW34" s="302"/>
      <c r="QX34" s="302"/>
      <c r="QY34" s="302"/>
      <c r="QZ34" s="302"/>
      <c r="RA34" s="302"/>
      <c r="RB34" s="302"/>
      <c r="RC34" s="302"/>
      <c r="RD34" s="302"/>
      <c r="RE34" s="302"/>
      <c r="RF34" s="302"/>
      <c r="RG34" s="302"/>
      <c r="RH34" s="302"/>
      <c r="RI34" s="302"/>
      <c r="RJ34" s="302"/>
      <c r="RK34" s="302"/>
      <c r="RL34" s="302"/>
      <c r="RM34" s="302"/>
      <c r="RN34" s="302"/>
      <c r="RO34" s="302"/>
      <c r="RP34" s="302"/>
      <c r="RQ34" s="302"/>
      <c r="RR34" s="302"/>
      <c r="RS34" s="302"/>
      <c r="RT34" s="302"/>
      <c r="RU34" s="302"/>
      <c r="RV34" s="302"/>
      <c r="RW34" s="302"/>
      <c r="RX34" s="302"/>
      <c r="RY34" s="302"/>
      <c r="RZ34" s="302"/>
      <c r="SA34" s="302"/>
      <c r="SB34" s="302"/>
      <c r="SC34" s="302"/>
      <c r="SD34" s="302"/>
      <c r="SE34" s="302"/>
      <c r="SF34" s="302"/>
      <c r="SG34" s="302"/>
      <c r="SH34" s="302"/>
      <c r="SI34" s="302"/>
      <c r="SJ34" s="302"/>
      <c r="SK34" s="302"/>
      <c r="SL34" s="302"/>
      <c r="SM34" s="302"/>
      <c r="SN34" s="302"/>
      <c r="SO34" s="302"/>
      <c r="SP34" s="302"/>
      <c r="SQ34" s="302"/>
      <c r="SR34" s="302"/>
      <c r="SS34" s="302"/>
      <c r="ST34" s="302"/>
      <c r="SU34" s="302"/>
      <c r="SV34" s="302"/>
      <c r="SW34" s="302"/>
      <c r="SX34" s="302"/>
      <c r="SY34" s="302"/>
      <c r="SZ34" s="302"/>
      <c r="TA34" s="302"/>
      <c r="TB34" s="302"/>
      <c r="TC34" s="302"/>
      <c r="TD34" s="302"/>
      <c r="TE34" s="302"/>
      <c r="TF34" s="302"/>
      <c r="TG34" s="302"/>
      <c r="TH34" s="302"/>
      <c r="TI34" s="302"/>
      <c r="TJ34" s="302"/>
      <c r="TK34" s="302"/>
      <c r="TL34" s="302"/>
      <c r="TM34" s="302"/>
      <c r="TN34" s="302"/>
      <c r="TO34" s="302"/>
      <c r="TP34" s="302"/>
      <c r="TQ34" s="302"/>
      <c r="TR34" s="302"/>
      <c r="TS34" s="302"/>
      <c r="TT34" s="302"/>
      <c r="TU34" s="302"/>
      <c r="TV34" s="302"/>
      <c r="TW34" s="302"/>
      <c r="TX34" s="302"/>
      <c r="TY34" s="302"/>
      <c r="TZ34" s="302"/>
      <c r="UA34" s="302"/>
      <c r="UB34" s="302"/>
      <c r="UC34" s="302"/>
      <c r="UD34" s="302"/>
      <c r="UE34" s="302"/>
      <c r="UF34" s="302"/>
      <c r="UG34" s="302"/>
      <c r="UH34" s="302"/>
      <c r="UI34" s="302"/>
      <c r="UJ34" s="302"/>
      <c r="UK34" s="302"/>
      <c r="UL34" s="302"/>
      <c r="UM34" s="302"/>
      <c r="UN34" s="302"/>
      <c r="UO34" s="302"/>
      <c r="UP34" s="302"/>
      <c r="UQ34" s="302"/>
      <c r="UR34" s="302"/>
      <c r="US34" s="302"/>
      <c r="UT34" s="302"/>
      <c r="UU34" s="302"/>
      <c r="UV34" s="302"/>
      <c r="UW34" s="302"/>
      <c r="UX34" s="302"/>
      <c r="UY34" s="302"/>
      <c r="UZ34" s="302"/>
      <c r="VA34" s="302"/>
      <c r="VB34" s="302"/>
      <c r="VC34" s="302"/>
      <c r="VD34" s="302"/>
      <c r="VE34" s="302"/>
      <c r="VF34" s="302"/>
      <c r="VG34" s="302"/>
      <c r="VH34" s="302"/>
      <c r="VI34" s="302"/>
      <c r="VJ34" s="302"/>
      <c r="VK34" s="302"/>
      <c r="VL34" s="302"/>
      <c r="VM34" s="302"/>
      <c r="VN34" s="302"/>
      <c r="VO34" s="302"/>
      <c r="VP34" s="302"/>
      <c r="VQ34" s="302"/>
      <c r="VR34" s="302"/>
      <c r="VS34" s="302"/>
      <c r="VT34" s="302"/>
      <c r="VU34" s="302"/>
      <c r="VV34" s="302"/>
      <c r="VW34" s="302"/>
      <c r="VX34" s="302"/>
      <c r="VY34" s="302"/>
      <c r="VZ34" s="302"/>
      <c r="WA34" s="302"/>
      <c r="WB34" s="302"/>
      <c r="WC34" s="302"/>
      <c r="WD34" s="302"/>
      <c r="WE34" s="302"/>
      <c r="WF34" s="302"/>
      <c r="WG34" s="302"/>
      <c r="WH34" s="302"/>
      <c r="WI34" s="302"/>
      <c r="WJ34" s="302"/>
      <c r="WK34" s="302"/>
      <c r="WL34" s="302"/>
      <c r="WM34" s="302"/>
      <c r="WN34" s="302"/>
      <c r="WO34" s="302"/>
      <c r="WP34" s="302"/>
      <c r="WQ34" s="302"/>
      <c r="WR34" s="302"/>
      <c r="WS34" s="302"/>
      <c r="WT34" s="302"/>
      <c r="WU34" s="302"/>
      <c r="WV34" s="302"/>
      <c r="WW34" s="302"/>
      <c r="WX34" s="302"/>
      <c r="WY34" s="302"/>
      <c r="WZ34" s="302"/>
      <c r="XA34" s="302"/>
      <c r="XB34" s="302"/>
      <c r="XC34" s="302"/>
      <c r="XD34" s="302"/>
      <c r="XE34" s="302"/>
      <c r="XF34" s="302"/>
      <c r="XG34" s="302"/>
      <c r="XH34" s="302"/>
      <c r="XI34" s="302"/>
      <c r="XJ34" s="302"/>
      <c r="XK34" s="302"/>
      <c r="XL34" s="302"/>
      <c r="XM34" s="302"/>
      <c r="XN34" s="302"/>
      <c r="XO34" s="302"/>
      <c r="XP34" s="302"/>
      <c r="XQ34" s="302"/>
      <c r="XR34" s="302"/>
      <c r="XS34" s="302"/>
      <c r="XT34" s="302"/>
      <c r="XU34" s="302"/>
      <c r="XV34" s="302"/>
      <c r="XW34" s="302"/>
      <c r="XX34" s="302"/>
      <c r="XY34" s="302"/>
      <c r="XZ34" s="302"/>
      <c r="YA34" s="302"/>
      <c r="YB34" s="302"/>
      <c r="YC34" s="302"/>
      <c r="YD34" s="302"/>
      <c r="YE34" s="302"/>
      <c r="YF34" s="302"/>
      <c r="YG34" s="302"/>
      <c r="YH34" s="302"/>
      <c r="YI34" s="302"/>
      <c r="YJ34" s="302"/>
      <c r="YK34" s="302"/>
      <c r="YL34" s="302"/>
      <c r="YM34" s="302"/>
      <c r="YN34" s="302"/>
      <c r="YO34" s="302"/>
      <c r="YP34" s="302"/>
      <c r="YQ34" s="302"/>
      <c r="YR34" s="302"/>
      <c r="YS34" s="302"/>
      <c r="YT34" s="302"/>
      <c r="YU34" s="302"/>
      <c r="YV34" s="302"/>
      <c r="YW34" s="302"/>
      <c r="YX34" s="302"/>
      <c r="YY34" s="302"/>
      <c r="YZ34" s="302"/>
      <c r="ZA34" s="302"/>
      <c r="ZB34" s="302"/>
      <c r="ZC34" s="302"/>
      <c r="ZD34" s="302"/>
      <c r="ZE34" s="302"/>
      <c r="ZF34" s="302"/>
      <c r="ZG34" s="302"/>
      <c r="ZH34" s="302"/>
      <c r="ZI34" s="302"/>
      <c r="ZJ34" s="302"/>
      <c r="ZK34" s="302"/>
      <c r="ZL34" s="302"/>
      <c r="ZM34" s="302"/>
      <c r="ZN34" s="302"/>
      <c r="ZO34" s="302"/>
      <c r="ZP34" s="302"/>
      <c r="ZQ34" s="302"/>
      <c r="ZR34" s="302"/>
      <c r="ZS34" s="302"/>
      <c r="ZT34" s="302"/>
      <c r="ZU34" s="302"/>
      <c r="ZV34" s="302"/>
      <c r="ZW34" s="302"/>
      <c r="ZX34" s="302"/>
      <c r="ZY34" s="302"/>
      <c r="ZZ34" s="302"/>
      <c r="AAA34" s="302"/>
      <c r="AAB34" s="302"/>
      <c r="AAC34" s="302"/>
      <c r="AAD34" s="302"/>
      <c r="AAE34" s="302"/>
      <c r="AAF34" s="302"/>
      <c r="AAG34" s="302"/>
      <c r="AAH34" s="302"/>
      <c r="AAI34" s="302"/>
      <c r="AAJ34" s="302"/>
      <c r="AAK34" s="302"/>
      <c r="AAL34" s="302"/>
      <c r="AAM34" s="302"/>
      <c r="AAN34" s="302"/>
      <c r="AAO34" s="302"/>
      <c r="AAP34" s="302"/>
      <c r="AAQ34" s="302"/>
    </row>
  </sheetData>
  <mergeCells count="9">
    <mergeCell ref="K17:L17"/>
    <mergeCell ref="A21:C21"/>
    <mergeCell ref="J21:K21"/>
    <mergeCell ref="A7:G7"/>
    <mergeCell ref="A16:C16"/>
    <mergeCell ref="K16:L16"/>
    <mergeCell ref="A17:C17"/>
    <mergeCell ref="E16:H16"/>
    <mergeCell ref="E17:H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P51"/>
  <sheetViews>
    <sheetView view="pageBreakPreview" zoomScaleNormal="115" zoomScaleSheetLayoutView="100" workbookViewId="0">
      <pane ySplit="4" topLeftCell="A5" activePane="bottomLeft" state="frozen"/>
      <selection activeCell="E1" sqref="E1"/>
      <selection pane="bottomLeft" activeCell="D19" sqref="D19"/>
    </sheetView>
  </sheetViews>
  <sheetFormatPr baseColWidth="10" defaultRowHeight="15.75"/>
  <cols>
    <col min="1" max="1" width="11.5703125" style="177" bestFit="1" customWidth="1"/>
    <col min="2" max="2" width="24.5703125" style="177" customWidth="1"/>
    <col min="3" max="3" width="20.85546875" style="177" customWidth="1"/>
    <col min="4" max="4" width="61" style="185" customWidth="1"/>
    <col min="5" max="5" width="41.28515625" style="185" customWidth="1"/>
    <col min="6" max="6" width="42.7109375" style="177" customWidth="1"/>
    <col min="7" max="7" width="13.28515625" style="316" hidden="1" customWidth="1"/>
    <col min="8" max="8" width="17" style="177" customWidth="1"/>
    <col min="9" max="16384" width="11.42578125" style="177"/>
  </cols>
  <sheetData>
    <row r="1" spans="1:692" s="2" customFormat="1" ht="22.5">
      <c r="A1" s="442" t="s">
        <v>511</v>
      </c>
      <c r="B1" s="442"/>
      <c r="C1" s="442"/>
      <c r="D1" s="442"/>
      <c r="E1" s="442"/>
      <c r="F1" s="442"/>
      <c r="G1" s="442"/>
      <c r="H1" s="71"/>
      <c r="I1" s="71"/>
      <c r="J1" s="71"/>
      <c r="K1" s="71"/>
      <c r="L1" s="71"/>
      <c r="M1" s="71"/>
      <c r="N1" s="71"/>
      <c r="O1" s="71"/>
      <c r="P1" s="7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</row>
    <row r="2" spans="1:692">
      <c r="A2" s="443" t="s">
        <v>711</v>
      </c>
      <c r="B2" s="443"/>
      <c r="C2" s="443"/>
      <c r="D2" s="443"/>
      <c r="E2" s="443"/>
      <c r="F2" s="443"/>
      <c r="G2" s="443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  <c r="IW2" s="176"/>
      <c r="IX2" s="176"/>
      <c r="IY2" s="176"/>
      <c r="IZ2" s="176"/>
      <c r="JA2" s="176"/>
      <c r="JB2" s="176"/>
      <c r="JC2" s="176"/>
      <c r="JD2" s="176"/>
      <c r="JE2" s="176"/>
      <c r="JF2" s="176"/>
      <c r="JG2" s="176"/>
      <c r="JH2" s="176"/>
      <c r="JI2" s="176"/>
      <c r="JJ2" s="176"/>
      <c r="JK2" s="176"/>
      <c r="JL2" s="176"/>
      <c r="JM2" s="176"/>
      <c r="JN2" s="176"/>
      <c r="JO2" s="176"/>
      <c r="JP2" s="176"/>
      <c r="JQ2" s="176"/>
      <c r="JR2" s="176"/>
      <c r="JS2" s="176"/>
      <c r="JT2" s="176"/>
      <c r="JU2" s="176"/>
      <c r="JV2" s="176"/>
      <c r="JW2" s="176"/>
      <c r="JX2" s="176"/>
      <c r="JY2" s="176"/>
      <c r="JZ2" s="176"/>
      <c r="KA2" s="176"/>
      <c r="KB2" s="176"/>
      <c r="KC2" s="176"/>
      <c r="KD2" s="176"/>
      <c r="KE2" s="176"/>
      <c r="KF2" s="176"/>
      <c r="KG2" s="176"/>
      <c r="KH2" s="176"/>
      <c r="KI2" s="176"/>
      <c r="KJ2" s="176"/>
      <c r="KK2" s="176"/>
      <c r="KL2" s="176"/>
      <c r="KM2" s="176"/>
      <c r="KN2" s="176"/>
      <c r="KO2" s="176"/>
      <c r="KP2" s="176"/>
      <c r="KQ2" s="176"/>
      <c r="KR2" s="176"/>
      <c r="KS2" s="176"/>
      <c r="KT2" s="176"/>
      <c r="KU2" s="176"/>
      <c r="KV2" s="176"/>
      <c r="KW2" s="176"/>
      <c r="KX2" s="176"/>
      <c r="KY2" s="176"/>
      <c r="KZ2" s="176"/>
      <c r="LA2" s="176"/>
      <c r="LB2" s="176"/>
      <c r="LC2" s="176"/>
      <c r="LD2" s="176"/>
      <c r="LE2" s="176"/>
      <c r="LF2" s="176"/>
      <c r="LG2" s="176"/>
      <c r="LH2" s="176"/>
      <c r="LI2" s="176"/>
      <c r="LJ2" s="176"/>
      <c r="LK2" s="176"/>
      <c r="LL2" s="176"/>
      <c r="LM2" s="176"/>
      <c r="LN2" s="176"/>
      <c r="LO2" s="176"/>
      <c r="LP2" s="176"/>
      <c r="LQ2" s="176"/>
      <c r="LR2" s="176"/>
      <c r="LS2" s="176"/>
      <c r="LT2" s="176"/>
      <c r="LU2" s="176"/>
      <c r="LV2" s="176"/>
      <c r="LW2" s="176"/>
      <c r="LX2" s="176"/>
      <c r="LY2" s="176"/>
      <c r="LZ2" s="176"/>
      <c r="MA2" s="176"/>
      <c r="MB2" s="176"/>
      <c r="MC2" s="176"/>
      <c r="MD2" s="176"/>
      <c r="ME2" s="176"/>
      <c r="MF2" s="176"/>
      <c r="MG2" s="176"/>
      <c r="MH2" s="176"/>
      <c r="MI2" s="176"/>
      <c r="MJ2" s="176"/>
      <c r="MK2" s="176"/>
      <c r="ML2" s="176"/>
      <c r="MM2" s="176"/>
      <c r="MN2" s="176"/>
      <c r="MO2" s="176"/>
      <c r="MP2" s="176"/>
      <c r="MQ2" s="176"/>
      <c r="MR2" s="176"/>
      <c r="MS2" s="176"/>
      <c r="MT2" s="176"/>
      <c r="MU2" s="176"/>
      <c r="MV2" s="176"/>
      <c r="MW2" s="176"/>
      <c r="MX2" s="176"/>
      <c r="MY2" s="176"/>
      <c r="MZ2" s="176"/>
      <c r="NA2" s="176"/>
      <c r="NB2" s="176"/>
      <c r="NC2" s="176"/>
      <c r="ND2" s="176"/>
      <c r="NE2" s="176"/>
      <c r="NF2" s="176"/>
      <c r="NG2" s="176"/>
      <c r="NH2" s="176"/>
      <c r="NI2" s="176"/>
      <c r="NJ2" s="176"/>
      <c r="NK2" s="176"/>
      <c r="NL2" s="176"/>
      <c r="NM2" s="176"/>
      <c r="NN2" s="176"/>
      <c r="NO2" s="176"/>
      <c r="NP2" s="176"/>
      <c r="NQ2" s="176"/>
      <c r="NR2" s="176"/>
      <c r="NS2" s="176"/>
      <c r="NT2" s="176"/>
      <c r="NU2" s="176"/>
      <c r="NV2" s="176"/>
      <c r="NW2" s="176"/>
      <c r="NX2" s="176"/>
      <c r="NY2" s="176"/>
      <c r="NZ2" s="176"/>
      <c r="OA2" s="176"/>
      <c r="OB2" s="176"/>
      <c r="OC2" s="176"/>
      <c r="OD2" s="176"/>
      <c r="OE2" s="176"/>
      <c r="OF2" s="176"/>
      <c r="OG2" s="176"/>
      <c r="OH2" s="176"/>
      <c r="OI2" s="176"/>
      <c r="OJ2" s="176"/>
      <c r="OK2" s="176"/>
      <c r="OL2" s="176"/>
      <c r="OM2" s="176"/>
      <c r="ON2" s="176"/>
      <c r="OO2" s="176"/>
      <c r="OP2" s="176"/>
      <c r="OQ2" s="176"/>
      <c r="OR2" s="176"/>
      <c r="OS2" s="176"/>
      <c r="OT2" s="176"/>
      <c r="OU2" s="176"/>
      <c r="OV2" s="176"/>
      <c r="OW2" s="176"/>
      <c r="OX2" s="176"/>
      <c r="OY2" s="176"/>
      <c r="OZ2" s="176"/>
      <c r="PA2" s="176"/>
      <c r="PB2" s="176"/>
      <c r="PC2" s="176"/>
      <c r="PD2" s="176"/>
      <c r="PE2" s="176"/>
      <c r="PF2" s="176"/>
      <c r="PG2" s="176"/>
      <c r="PH2" s="176"/>
      <c r="PI2" s="176"/>
      <c r="PJ2" s="176"/>
      <c r="PK2" s="176"/>
      <c r="PL2" s="176"/>
      <c r="PM2" s="176"/>
      <c r="PN2" s="176"/>
      <c r="PO2" s="176"/>
      <c r="PP2" s="176"/>
      <c r="PQ2" s="176"/>
      <c r="PR2" s="176"/>
      <c r="PS2" s="176"/>
      <c r="PT2" s="176"/>
      <c r="PU2" s="176"/>
      <c r="PV2" s="176"/>
      <c r="PW2" s="176"/>
      <c r="PX2" s="176"/>
      <c r="PY2" s="176"/>
      <c r="PZ2" s="176"/>
      <c r="QA2" s="176"/>
      <c r="QB2" s="176"/>
      <c r="QC2" s="176"/>
      <c r="QD2" s="176"/>
      <c r="QE2" s="176"/>
      <c r="QF2" s="176"/>
      <c r="QG2" s="176"/>
      <c r="QH2" s="176"/>
      <c r="QI2" s="176"/>
      <c r="QJ2" s="176"/>
      <c r="QK2" s="176"/>
      <c r="QL2" s="176"/>
      <c r="QM2" s="176"/>
      <c r="QN2" s="176"/>
      <c r="QO2" s="176"/>
      <c r="QP2" s="176"/>
      <c r="QQ2" s="176"/>
      <c r="QR2" s="176"/>
      <c r="QS2" s="176"/>
      <c r="QT2" s="176"/>
      <c r="QU2" s="176"/>
      <c r="QV2" s="176"/>
      <c r="QW2" s="176"/>
      <c r="QX2" s="176"/>
      <c r="QY2" s="176"/>
      <c r="QZ2" s="176"/>
      <c r="RA2" s="176"/>
      <c r="RB2" s="176"/>
      <c r="RC2" s="176"/>
      <c r="RD2" s="176"/>
      <c r="RE2" s="176"/>
      <c r="RF2" s="176"/>
      <c r="RG2" s="176"/>
      <c r="RH2" s="176"/>
      <c r="RI2" s="176"/>
      <c r="RJ2" s="176"/>
      <c r="RK2" s="176"/>
      <c r="RL2" s="176"/>
      <c r="RM2" s="176"/>
      <c r="RN2" s="176"/>
      <c r="RO2" s="176"/>
      <c r="RP2" s="176"/>
      <c r="RQ2" s="176"/>
      <c r="RR2" s="176"/>
      <c r="RS2" s="176"/>
      <c r="RT2" s="176"/>
      <c r="RU2" s="176"/>
      <c r="RV2" s="176"/>
      <c r="RW2" s="176"/>
      <c r="RX2" s="176"/>
      <c r="RY2" s="176"/>
      <c r="RZ2" s="176"/>
      <c r="SA2" s="176"/>
      <c r="SB2" s="176"/>
      <c r="SC2" s="176"/>
      <c r="SD2" s="176"/>
      <c r="SE2" s="176"/>
      <c r="SF2" s="176"/>
      <c r="SG2" s="176"/>
      <c r="SH2" s="176"/>
      <c r="SI2" s="176"/>
      <c r="SJ2" s="176"/>
      <c r="SK2" s="176"/>
      <c r="SL2" s="176"/>
      <c r="SM2" s="176"/>
      <c r="SN2" s="176"/>
      <c r="SO2" s="176"/>
      <c r="SP2" s="176"/>
      <c r="SQ2" s="176"/>
      <c r="SR2" s="176"/>
      <c r="SS2" s="176"/>
      <c r="ST2" s="176"/>
      <c r="SU2" s="176"/>
      <c r="SV2" s="176"/>
      <c r="SW2" s="176"/>
      <c r="SX2" s="176"/>
      <c r="SY2" s="176"/>
      <c r="SZ2" s="176"/>
      <c r="TA2" s="176"/>
      <c r="TB2" s="176"/>
      <c r="TC2" s="176"/>
      <c r="TD2" s="176"/>
      <c r="TE2" s="176"/>
      <c r="TF2" s="176"/>
      <c r="TG2" s="176"/>
      <c r="TH2" s="176"/>
      <c r="TI2" s="176"/>
      <c r="TJ2" s="176"/>
      <c r="TK2" s="176"/>
      <c r="TL2" s="176"/>
      <c r="TM2" s="176"/>
      <c r="TN2" s="176"/>
      <c r="TO2" s="176"/>
      <c r="TP2" s="176"/>
      <c r="TQ2" s="176"/>
      <c r="TR2" s="176"/>
      <c r="TS2" s="176"/>
      <c r="TT2" s="176"/>
      <c r="TU2" s="176"/>
      <c r="TV2" s="176"/>
      <c r="TW2" s="176"/>
      <c r="TX2" s="176"/>
      <c r="TY2" s="176"/>
    </row>
    <row r="3" spans="1:692">
      <c r="A3" s="444" t="s">
        <v>4</v>
      </c>
      <c r="B3" s="444"/>
      <c r="C3" s="444"/>
      <c r="D3" s="444"/>
      <c r="E3" s="444"/>
      <c r="F3" s="444"/>
      <c r="G3" s="444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6"/>
      <c r="IW3" s="176"/>
      <c r="IX3" s="176"/>
      <c r="IY3" s="176"/>
      <c r="IZ3" s="176"/>
      <c r="JA3" s="176"/>
      <c r="JB3" s="176"/>
      <c r="JC3" s="176"/>
      <c r="JD3" s="176"/>
      <c r="JE3" s="176"/>
      <c r="JF3" s="176"/>
      <c r="JG3" s="176"/>
      <c r="JH3" s="176"/>
      <c r="JI3" s="176"/>
      <c r="JJ3" s="176"/>
      <c r="JK3" s="176"/>
      <c r="JL3" s="176"/>
      <c r="JM3" s="176"/>
      <c r="JN3" s="176"/>
      <c r="JO3" s="176"/>
      <c r="JP3" s="176"/>
      <c r="JQ3" s="176"/>
      <c r="JR3" s="176"/>
      <c r="JS3" s="176"/>
      <c r="JT3" s="176"/>
      <c r="JU3" s="176"/>
      <c r="JV3" s="176"/>
      <c r="JW3" s="176"/>
      <c r="JX3" s="176"/>
      <c r="JY3" s="176"/>
      <c r="JZ3" s="176"/>
      <c r="KA3" s="176"/>
      <c r="KB3" s="176"/>
      <c r="KC3" s="176"/>
      <c r="KD3" s="176"/>
      <c r="KE3" s="176"/>
      <c r="KF3" s="176"/>
      <c r="KG3" s="176"/>
      <c r="KH3" s="176"/>
      <c r="KI3" s="176"/>
      <c r="KJ3" s="176"/>
      <c r="KK3" s="176"/>
      <c r="KL3" s="176"/>
      <c r="KM3" s="176"/>
      <c r="KN3" s="176"/>
      <c r="KO3" s="176"/>
      <c r="KP3" s="176"/>
      <c r="KQ3" s="176"/>
      <c r="KR3" s="176"/>
      <c r="KS3" s="176"/>
      <c r="KT3" s="176"/>
      <c r="KU3" s="176"/>
      <c r="KV3" s="176"/>
      <c r="KW3" s="176"/>
      <c r="KX3" s="176"/>
      <c r="KY3" s="176"/>
      <c r="KZ3" s="176"/>
      <c r="LA3" s="176"/>
      <c r="LB3" s="176"/>
      <c r="LC3" s="176"/>
      <c r="LD3" s="176"/>
      <c r="LE3" s="176"/>
      <c r="LF3" s="176"/>
      <c r="LG3" s="176"/>
      <c r="LH3" s="176"/>
      <c r="LI3" s="176"/>
      <c r="LJ3" s="176"/>
      <c r="LK3" s="176"/>
      <c r="LL3" s="176"/>
      <c r="LM3" s="176"/>
      <c r="LN3" s="176"/>
      <c r="LO3" s="176"/>
      <c r="LP3" s="176"/>
      <c r="LQ3" s="176"/>
      <c r="LR3" s="176"/>
      <c r="LS3" s="176"/>
      <c r="LT3" s="176"/>
      <c r="LU3" s="176"/>
      <c r="LV3" s="176"/>
      <c r="LW3" s="176"/>
      <c r="LX3" s="176"/>
      <c r="LY3" s="176"/>
      <c r="LZ3" s="176"/>
      <c r="MA3" s="176"/>
      <c r="MB3" s="176"/>
      <c r="MC3" s="176"/>
      <c r="MD3" s="176"/>
      <c r="ME3" s="176"/>
      <c r="MF3" s="176"/>
      <c r="MG3" s="176"/>
      <c r="MH3" s="176"/>
      <c r="MI3" s="176"/>
      <c r="MJ3" s="176"/>
      <c r="MK3" s="176"/>
      <c r="ML3" s="176"/>
      <c r="MM3" s="176"/>
      <c r="MN3" s="176"/>
      <c r="MO3" s="176"/>
      <c r="MP3" s="176"/>
      <c r="MQ3" s="176"/>
      <c r="MR3" s="176"/>
      <c r="MS3" s="176"/>
      <c r="MT3" s="176"/>
      <c r="MU3" s="176"/>
      <c r="MV3" s="176"/>
      <c r="MW3" s="176"/>
      <c r="MX3" s="176"/>
      <c r="MY3" s="176"/>
      <c r="MZ3" s="176"/>
      <c r="NA3" s="176"/>
      <c r="NB3" s="176"/>
      <c r="NC3" s="176"/>
      <c r="ND3" s="176"/>
      <c r="NE3" s="176"/>
      <c r="NF3" s="176"/>
      <c r="NG3" s="176"/>
      <c r="NH3" s="176"/>
      <c r="NI3" s="176"/>
      <c r="NJ3" s="176"/>
      <c r="NK3" s="176"/>
      <c r="NL3" s="176"/>
      <c r="NM3" s="176"/>
      <c r="NN3" s="176"/>
      <c r="NO3" s="176"/>
      <c r="NP3" s="176"/>
      <c r="NQ3" s="176"/>
      <c r="NR3" s="176"/>
      <c r="NS3" s="176"/>
      <c r="NT3" s="176"/>
      <c r="NU3" s="176"/>
      <c r="NV3" s="176"/>
      <c r="NW3" s="176"/>
      <c r="NX3" s="176"/>
      <c r="NY3" s="176"/>
      <c r="NZ3" s="176"/>
      <c r="OA3" s="176"/>
      <c r="OB3" s="176"/>
      <c r="OC3" s="176"/>
      <c r="OD3" s="176"/>
      <c r="OE3" s="176"/>
      <c r="OF3" s="176"/>
      <c r="OG3" s="176"/>
      <c r="OH3" s="176"/>
      <c r="OI3" s="176"/>
      <c r="OJ3" s="176"/>
      <c r="OK3" s="176"/>
      <c r="OL3" s="176"/>
      <c r="OM3" s="176"/>
      <c r="ON3" s="176"/>
      <c r="OO3" s="176"/>
      <c r="OP3" s="176"/>
      <c r="OQ3" s="176"/>
      <c r="OR3" s="176"/>
      <c r="OS3" s="176"/>
      <c r="OT3" s="176"/>
      <c r="OU3" s="176"/>
      <c r="OV3" s="176"/>
      <c r="OW3" s="176"/>
      <c r="OX3" s="176"/>
      <c r="OY3" s="176"/>
      <c r="OZ3" s="176"/>
      <c r="PA3" s="176"/>
      <c r="PB3" s="176"/>
      <c r="PC3" s="176"/>
      <c r="PD3" s="176"/>
      <c r="PE3" s="176"/>
      <c r="PF3" s="176"/>
      <c r="PG3" s="176"/>
      <c r="PH3" s="176"/>
      <c r="PI3" s="176"/>
      <c r="PJ3" s="176"/>
      <c r="PK3" s="176"/>
      <c r="PL3" s="176"/>
      <c r="PM3" s="176"/>
      <c r="PN3" s="176"/>
      <c r="PO3" s="176"/>
      <c r="PP3" s="176"/>
      <c r="PQ3" s="176"/>
      <c r="PR3" s="176"/>
      <c r="PS3" s="176"/>
      <c r="PT3" s="176"/>
      <c r="PU3" s="176"/>
      <c r="PV3" s="176"/>
      <c r="PW3" s="176"/>
      <c r="PX3" s="176"/>
      <c r="PY3" s="176"/>
      <c r="PZ3" s="176"/>
      <c r="QA3" s="176"/>
      <c r="QB3" s="176"/>
      <c r="QC3" s="176"/>
      <c r="QD3" s="176"/>
      <c r="QE3" s="176"/>
      <c r="QF3" s="176"/>
      <c r="QG3" s="176"/>
      <c r="QH3" s="176"/>
      <c r="QI3" s="176"/>
      <c r="QJ3" s="176"/>
      <c r="QK3" s="176"/>
      <c r="QL3" s="176"/>
      <c r="QM3" s="176"/>
      <c r="QN3" s="176"/>
      <c r="QO3" s="176"/>
      <c r="QP3" s="176"/>
      <c r="QQ3" s="176"/>
      <c r="QR3" s="176"/>
      <c r="QS3" s="176"/>
      <c r="QT3" s="176"/>
      <c r="QU3" s="176"/>
      <c r="QV3" s="176"/>
      <c r="QW3" s="176"/>
      <c r="QX3" s="176"/>
      <c r="QY3" s="176"/>
      <c r="QZ3" s="176"/>
      <c r="RA3" s="176"/>
      <c r="RB3" s="176"/>
      <c r="RC3" s="176"/>
      <c r="RD3" s="176"/>
      <c r="RE3" s="176"/>
      <c r="RF3" s="176"/>
      <c r="RG3" s="176"/>
      <c r="RH3" s="176"/>
      <c r="RI3" s="176"/>
      <c r="RJ3" s="176"/>
      <c r="RK3" s="176"/>
      <c r="RL3" s="176"/>
      <c r="RM3" s="176"/>
      <c r="RN3" s="176"/>
      <c r="RO3" s="176"/>
      <c r="RP3" s="176"/>
      <c r="RQ3" s="176"/>
      <c r="RR3" s="176"/>
      <c r="RS3" s="176"/>
      <c r="RT3" s="176"/>
      <c r="RU3" s="176"/>
      <c r="RV3" s="176"/>
      <c r="RW3" s="176"/>
      <c r="RX3" s="176"/>
      <c r="RY3" s="176"/>
      <c r="RZ3" s="176"/>
      <c r="SA3" s="176"/>
      <c r="SB3" s="176"/>
      <c r="SC3" s="176"/>
      <c r="SD3" s="176"/>
      <c r="SE3" s="176"/>
      <c r="SF3" s="176"/>
      <c r="SG3" s="176"/>
      <c r="SH3" s="176"/>
      <c r="SI3" s="176"/>
      <c r="SJ3" s="176"/>
      <c r="SK3" s="176"/>
      <c r="SL3" s="176"/>
      <c r="SM3" s="176"/>
      <c r="SN3" s="176"/>
      <c r="SO3" s="176"/>
      <c r="SP3" s="176"/>
      <c r="SQ3" s="176"/>
      <c r="SR3" s="176"/>
      <c r="SS3" s="176"/>
      <c r="ST3" s="176"/>
      <c r="SU3" s="176"/>
      <c r="SV3" s="176"/>
      <c r="SW3" s="176"/>
      <c r="SX3" s="176"/>
      <c r="SY3" s="176"/>
      <c r="SZ3" s="176"/>
      <c r="TA3" s="176"/>
      <c r="TB3" s="176"/>
      <c r="TC3" s="176"/>
      <c r="TD3" s="176"/>
      <c r="TE3" s="176"/>
      <c r="TF3" s="176"/>
      <c r="TG3" s="176"/>
      <c r="TH3" s="176"/>
      <c r="TI3" s="176"/>
      <c r="TJ3" s="176"/>
      <c r="TK3" s="176"/>
      <c r="TL3" s="176"/>
      <c r="TM3" s="176"/>
      <c r="TN3" s="176"/>
      <c r="TO3" s="176"/>
      <c r="TP3" s="176"/>
      <c r="TQ3" s="176"/>
      <c r="TR3" s="176"/>
      <c r="TS3" s="176"/>
      <c r="TT3" s="176"/>
      <c r="TU3" s="176"/>
      <c r="TV3" s="176"/>
      <c r="TW3" s="176"/>
      <c r="TX3" s="176"/>
      <c r="TY3" s="176"/>
      <c r="TZ3" s="176"/>
      <c r="UA3" s="176"/>
      <c r="UB3" s="176"/>
      <c r="UC3" s="176"/>
      <c r="UD3" s="176"/>
      <c r="UE3" s="176"/>
      <c r="UF3" s="176"/>
      <c r="UG3" s="176"/>
      <c r="UH3" s="176"/>
      <c r="UI3" s="176"/>
      <c r="UJ3" s="176"/>
      <c r="UK3" s="176"/>
      <c r="UL3" s="176"/>
      <c r="UM3" s="176"/>
      <c r="UN3" s="176"/>
      <c r="UO3" s="176"/>
      <c r="UP3" s="176"/>
      <c r="UQ3" s="176"/>
      <c r="UR3" s="176"/>
      <c r="US3" s="176"/>
      <c r="UT3" s="176"/>
      <c r="UU3" s="176"/>
      <c r="UV3" s="176"/>
      <c r="UW3" s="176"/>
      <c r="UX3" s="176"/>
      <c r="UY3" s="176"/>
      <c r="UZ3" s="176"/>
      <c r="VA3" s="176"/>
      <c r="VB3" s="176"/>
      <c r="VC3" s="176"/>
      <c r="VD3" s="176"/>
      <c r="VE3" s="176"/>
      <c r="VF3" s="176"/>
      <c r="VG3" s="176"/>
      <c r="VH3" s="176"/>
      <c r="VI3" s="176"/>
      <c r="VJ3" s="176"/>
      <c r="VK3" s="176"/>
      <c r="VL3" s="176"/>
      <c r="VM3" s="176"/>
      <c r="VN3" s="176"/>
      <c r="VO3" s="176"/>
      <c r="VP3" s="176"/>
      <c r="VQ3" s="176"/>
      <c r="VR3" s="176"/>
      <c r="VS3" s="176"/>
      <c r="VT3" s="176"/>
      <c r="VU3" s="176"/>
      <c r="VV3" s="176"/>
      <c r="VW3" s="176"/>
      <c r="VX3" s="176"/>
      <c r="VY3" s="176"/>
      <c r="VZ3" s="176"/>
      <c r="WA3" s="176"/>
      <c r="WB3" s="176"/>
      <c r="WC3" s="176"/>
      <c r="WD3" s="176"/>
      <c r="WE3" s="176"/>
      <c r="WF3" s="176"/>
      <c r="WG3" s="176"/>
      <c r="WH3" s="176"/>
      <c r="WI3" s="176"/>
      <c r="WJ3" s="176"/>
      <c r="WK3" s="176"/>
      <c r="WL3" s="176"/>
      <c r="WM3" s="176"/>
      <c r="WN3" s="176"/>
      <c r="WO3" s="176"/>
      <c r="WP3" s="176"/>
      <c r="WQ3" s="176"/>
      <c r="WR3" s="176"/>
      <c r="WS3" s="176"/>
      <c r="WT3" s="176"/>
      <c r="WU3" s="176"/>
      <c r="WV3" s="176"/>
      <c r="WW3" s="176"/>
      <c r="WX3" s="176"/>
      <c r="WY3" s="176"/>
      <c r="WZ3" s="176"/>
      <c r="XA3" s="176"/>
      <c r="XB3" s="176"/>
      <c r="XC3" s="176"/>
      <c r="XD3" s="176"/>
      <c r="XE3" s="176"/>
      <c r="XF3" s="176"/>
      <c r="XG3" s="176"/>
      <c r="XH3" s="176"/>
      <c r="XI3" s="176"/>
      <c r="XJ3" s="176"/>
      <c r="XK3" s="176"/>
      <c r="XL3" s="176"/>
      <c r="XM3" s="176"/>
      <c r="XN3" s="176"/>
      <c r="XO3" s="176"/>
      <c r="XP3" s="176"/>
      <c r="XQ3" s="176"/>
      <c r="XR3" s="176"/>
      <c r="XS3" s="176"/>
      <c r="XT3" s="176"/>
      <c r="XU3" s="176"/>
      <c r="XV3" s="176"/>
      <c r="XW3" s="176"/>
      <c r="XX3" s="176"/>
      <c r="XY3" s="176"/>
      <c r="XZ3" s="176"/>
      <c r="YA3" s="176"/>
      <c r="YB3" s="176"/>
      <c r="YC3" s="176"/>
      <c r="YD3" s="176"/>
      <c r="YE3" s="176"/>
      <c r="YF3" s="176"/>
      <c r="YG3" s="176"/>
      <c r="YH3" s="176"/>
      <c r="YI3" s="176"/>
      <c r="YJ3" s="176"/>
      <c r="YK3" s="176"/>
      <c r="YL3" s="176"/>
      <c r="YM3" s="176"/>
      <c r="YN3" s="176"/>
      <c r="YO3" s="176"/>
      <c r="YP3" s="176"/>
      <c r="YQ3" s="176"/>
      <c r="YR3" s="176"/>
      <c r="YS3" s="176"/>
      <c r="YT3" s="176"/>
      <c r="YU3" s="176"/>
      <c r="YV3" s="176"/>
      <c r="YW3" s="176"/>
      <c r="YX3" s="176"/>
      <c r="YY3" s="176"/>
      <c r="YZ3" s="176"/>
      <c r="ZA3" s="176"/>
      <c r="ZB3" s="176"/>
      <c r="ZC3" s="176"/>
      <c r="ZD3" s="176"/>
      <c r="ZE3" s="176"/>
      <c r="ZF3" s="176"/>
      <c r="ZG3" s="176"/>
      <c r="ZH3" s="176"/>
      <c r="ZI3" s="176"/>
      <c r="ZJ3" s="176"/>
      <c r="ZK3" s="176"/>
      <c r="ZL3" s="176"/>
      <c r="ZM3" s="176"/>
      <c r="ZN3" s="176"/>
      <c r="ZO3" s="176"/>
      <c r="ZP3" s="176"/>
    </row>
    <row r="4" spans="1:692" s="176" customFormat="1">
      <c r="A4" s="189" t="s">
        <v>1</v>
      </c>
      <c r="B4" s="189" t="s">
        <v>484</v>
      </c>
      <c r="C4" s="190" t="s">
        <v>26</v>
      </c>
      <c r="D4" s="189" t="s">
        <v>2</v>
      </c>
      <c r="E4" s="189" t="s">
        <v>27</v>
      </c>
      <c r="F4" s="189" t="s">
        <v>481</v>
      </c>
      <c r="G4" s="319">
        <v>0.2</v>
      </c>
    </row>
    <row r="5" spans="1:692" s="176" customFormat="1" ht="30">
      <c r="A5" s="220">
        <v>1</v>
      </c>
      <c r="B5" s="399" t="s">
        <v>508</v>
      </c>
      <c r="C5" s="400">
        <v>44074</v>
      </c>
      <c r="D5" s="405" t="s">
        <v>636</v>
      </c>
      <c r="E5" s="406" t="s">
        <v>638</v>
      </c>
      <c r="F5" s="402">
        <v>49914</v>
      </c>
      <c r="G5" s="340"/>
    </row>
    <row r="6" spans="1:692" s="176" customFormat="1">
      <c r="A6" s="220">
        <v>2</v>
      </c>
      <c r="B6" s="399" t="s">
        <v>292</v>
      </c>
      <c r="C6" s="400">
        <v>43933</v>
      </c>
      <c r="D6" s="405" t="s">
        <v>645</v>
      </c>
      <c r="E6" s="406" t="s">
        <v>647</v>
      </c>
      <c r="F6" s="402">
        <v>95000</v>
      </c>
      <c r="G6" s="341"/>
    </row>
    <row r="7" spans="1:692" s="176" customFormat="1">
      <c r="A7" s="220">
        <v>3</v>
      </c>
      <c r="B7" s="399" t="s">
        <v>681</v>
      </c>
      <c r="C7" s="401">
        <v>44375</v>
      </c>
      <c r="D7" s="406" t="s">
        <v>682</v>
      </c>
      <c r="E7" s="406" t="s">
        <v>683</v>
      </c>
      <c r="F7" s="402">
        <v>814671.15</v>
      </c>
      <c r="G7" s="380"/>
    </row>
    <row r="8" spans="1:692" s="176" customFormat="1">
      <c r="A8" s="220">
        <v>4</v>
      </c>
      <c r="B8" s="399" t="s">
        <v>684</v>
      </c>
      <c r="C8" s="401">
        <v>44383</v>
      </c>
      <c r="D8" s="406" t="s">
        <v>685</v>
      </c>
      <c r="E8" s="406" t="s">
        <v>686</v>
      </c>
      <c r="F8" s="402">
        <f>29999.73+671386.43</f>
        <v>701386.16</v>
      </c>
      <c r="G8" s="380"/>
    </row>
    <row r="9" spans="1:692" s="176" customFormat="1">
      <c r="A9" s="314"/>
      <c r="B9" s="314"/>
      <c r="C9" s="314"/>
      <c r="D9" s="314"/>
      <c r="E9" s="314"/>
      <c r="F9" s="210">
        <f>SUM(F5:F8)</f>
        <v>1660971.31</v>
      </c>
      <c r="G9" s="210" t="e">
        <f>SUM(#REF!)</f>
        <v>#REF!</v>
      </c>
    </row>
    <row r="10" spans="1:692" s="176" customFormat="1">
      <c r="A10" s="177"/>
      <c r="B10" s="177"/>
      <c r="C10" s="177"/>
      <c r="D10" s="226"/>
      <c r="E10" s="185"/>
      <c r="F10" s="211"/>
      <c r="G10" s="316"/>
    </row>
    <row r="11" spans="1:692" s="176" customFormat="1">
      <c r="A11" s="347"/>
      <c r="B11" s="177"/>
      <c r="C11" s="177"/>
      <c r="D11" s="227"/>
      <c r="E11" s="185"/>
      <c r="F11" s="212"/>
      <c r="G11" s="316"/>
    </row>
    <row r="12" spans="1:692" s="176" customFormat="1">
      <c r="A12" s="352"/>
      <c r="B12" s="348"/>
      <c r="C12" s="348"/>
      <c r="D12" s="348"/>
      <c r="E12" s="347"/>
      <c r="F12" s="259"/>
      <c r="G12" s="259"/>
    </row>
    <row r="13" spans="1:692" s="176" customFormat="1">
      <c r="D13" s="351"/>
      <c r="E13" s="351"/>
      <c r="F13" s="445"/>
      <c r="G13" s="445"/>
    </row>
    <row r="14" spans="1:692" s="176" customFormat="1">
      <c r="A14" s="396"/>
      <c r="B14" s="391" t="s">
        <v>648</v>
      </c>
      <c r="C14" s="398"/>
      <c r="D14" s="356"/>
      <c r="E14" s="343" t="s">
        <v>640</v>
      </c>
      <c r="F14" s="438" t="s">
        <v>687</v>
      </c>
      <c r="G14" s="438"/>
    </row>
    <row r="15" spans="1:692" s="176" customFormat="1">
      <c r="A15" s="397"/>
      <c r="B15" s="392" t="s">
        <v>649</v>
      </c>
      <c r="C15" s="348"/>
      <c r="D15" s="342"/>
      <c r="E15" s="344" t="s">
        <v>641</v>
      </c>
      <c r="F15" s="423" t="s">
        <v>688</v>
      </c>
      <c r="G15" s="423"/>
    </row>
    <row r="16" spans="1:692" s="176" customFormat="1" ht="23.25">
      <c r="A16" s="177"/>
      <c r="B16" s="360"/>
      <c r="C16" s="360"/>
      <c r="D16" s="360"/>
      <c r="E16" s="361"/>
      <c r="F16" s="362"/>
      <c r="G16" s="363"/>
    </row>
    <row r="17" spans="1:17" s="176" customFormat="1">
      <c r="A17" s="213"/>
      <c r="B17" s="177"/>
      <c r="C17" s="177"/>
      <c r="D17" s="227"/>
      <c r="E17" s="185"/>
      <c r="F17" s="211"/>
      <c r="G17" s="316"/>
    </row>
    <row r="18" spans="1:17" s="180" customFormat="1">
      <c r="A18" s="213"/>
      <c r="B18" s="213"/>
      <c r="C18" s="213"/>
      <c r="D18" s="223"/>
      <c r="E18" s="223"/>
      <c r="F18" s="213"/>
      <c r="G18" s="317"/>
      <c r="H18" s="181"/>
      <c r="I18" s="182"/>
      <c r="J18" s="182"/>
    </row>
    <row r="19" spans="1:17" s="180" customFormat="1">
      <c r="A19" s="213"/>
      <c r="B19" s="213"/>
      <c r="C19" s="213"/>
      <c r="D19" s="223"/>
      <c r="E19" s="223"/>
      <c r="F19" s="213"/>
      <c r="G19" s="317"/>
      <c r="H19" s="181"/>
      <c r="I19" s="182"/>
      <c r="J19" s="182"/>
    </row>
    <row r="20" spans="1:17" s="180" customFormat="1">
      <c r="A20" s="330"/>
      <c r="B20" s="213"/>
      <c r="C20" s="213"/>
      <c r="D20" s="223"/>
      <c r="E20" s="223"/>
      <c r="F20" s="213"/>
      <c r="G20" s="317"/>
      <c r="H20" s="181"/>
      <c r="I20" s="182"/>
      <c r="J20" s="182"/>
    </row>
    <row r="21" spans="1:17" s="180" customFormat="1">
      <c r="A21" s="188"/>
      <c r="B21" s="330"/>
      <c r="C21" s="331"/>
      <c r="D21" s="331"/>
      <c r="E21" s="330"/>
      <c r="F21" s="333"/>
      <c r="G21" s="332"/>
      <c r="H21" s="181"/>
      <c r="I21" s="182"/>
      <c r="J21" s="182"/>
    </row>
    <row r="22" spans="1:17" s="180" customFormat="1">
      <c r="A22" s="216"/>
      <c r="B22" s="177"/>
      <c r="C22" s="177"/>
      <c r="D22" s="187"/>
      <c r="E22" s="187"/>
      <c r="F22" s="177"/>
      <c r="G22" s="315"/>
      <c r="H22" s="181"/>
      <c r="I22" s="182"/>
      <c r="J22" s="182"/>
    </row>
    <row r="23" spans="1:17" s="180" customFormat="1">
      <c r="A23" s="188"/>
      <c r="B23" s="216"/>
      <c r="C23" s="216"/>
      <c r="D23" s="224"/>
      <c r="E23" s="224"/>
      <c r="F23" s="217"/>
      <c r="G23" s="318"/>
      <c r="H23" s="181"/>
      <c r="I23" s="182"/>
      <c r="J23" s="182"/>
    </row>
    <row r="24" spans="1:17">
      <c r="A24" s="188"/>
      <c r="D24" s="187"/>
      <c r="E24" s="187"/>
      <c r="G24" s="315"/>
    </row>
    <row r="25" spans="1:17">
      <c r="A25" s="188"/>
      <c r="D25" s="187"/>
      <c r="E25" s="187"/>
      <c r="G25" s="315"/>
    </row>
    <row r="26" spans="1:17">
      <c r="A26" s="188"/>
      <c r="D26" s="187"/>
      <c r="E26" s="187"/>
      <c r="G26" s="315"/>
    </row>
    <row r="27" spans="1:17" s="259" customFormat="1">
      <c r="A27" s="188"/>
      <c r="B27" s="177"/>
      <c r="C27" s="177"/>
      <c r="D27" s="187"/>
      <c r="E27" s="187"/>
      <c r="F27" s="177"/>
      <c r="G27" s="315"/>
      <c r="I27" s="347"/>
      <c r="J27" s="300"/>
      <c r="K27" s="300"/>
      <c r="L27" s="300"/>
      <c r="M27" s="300"/>
      <c r="N27" s="300"/>
      <c r="O27" s="348"/>
      <c r="P27" s="258"/>
      <c r="Q27" s="258"/>
    </row>
    <row r="28" spans="1:17" s="281" customFormat="1">
      <c r="A28" s="188"/>
      <c r="B28" s="177"/>
      <c r="C28" s="177"/>
      <c r="D28" s="187"/>
      <c r="E28" s="187"/>
      <c r="F28" s="177"/>
      <c r="G28" s="315"/>
      <c r="H28" s="353"/>
      <c r="I28" s="354"/>
      <c r="J28" s="300"/>
      <c r="K28" s="300"/>
      <c r="L28" s="300"/>
      <c r="M28" s="300"/>
      <c r="N28" s="300"/>
      <c r="O28" s="355"/>
      <c r="P28" s="352"/>
      <c r="Q28" s="353"/>
    </row>
    <row r="29" spans="1:17" s="285" customFormat="1">
      <c r="A29" s="188"/>
      <c r="B29" s="177"/>
      <c r="C29" s="177"/>
      <c r="D29" s="187"/>
      <c r="E29" s="187"/>
      <c r="F29" s="177"/>
      <c r="G29" s="315"/>
      <c r="H29" s="357"/>
      <c r="I29" s="356"/>
      <c r="J29" s="357"/>
      <c r="K29" s="300"/>
      <c r="L29" s="300"/>
      <c r="M29" s="300"/>
      <c r="N29" s="300"/>
      <c r="O29" s="358"/>
      <c r="Q29" s="357"/>
    </row>
    <row r="30" spans="1:17" s="286" customFormat="1">
      <c r="A30" s="188"/>
      <c r="B30" s="177"/>
      <c r="C30" s="177"/>
      <c r="D30" s="187"/>
      <c r="E30" s="187"/>
      <c r="F30" s="177"/>
      <c r="G30" s="315"/>
      <c r="H30" s="310"/>
      <c r="I30" s="344"/>
      <c r="J30" s="310"/>
      <c r="K30" s="300"/>
      <c r="L30" s="300"/>
      <c r="M30" s="300"/>
      <c r="N30" s="300"/>
      <c r="O30" s="304"/>
      <c r="Q30" s="310"/>
    </row>
    <row r="31" spans="1:17" s="363" customFormat="1" ht="23.25">
      <c r="A31" s="188"/>
      <c r="B31" s="177"/>
      <c r="C31" s="177"/>
      <c r="D31" s="187"/>
      <c r="E31" s="187"/>
      <c r="F31" s="177"/>
      <c r="G31" s="315"/>
      <c r="H31" s="362"/>
      <c r="I31" s="364"/>
    </row>
    <row r="32" spans="1:17">
      <c r="A32" s="188"/>
      <c r="D32" s="187"/>
      <c r="E32" s="187"/>
      <c r="G32" s="315"/>
    </row>
    <row r="33" spans="1:692" s="214" customFormat="1">
      <c r="A33" s="188"/>
      <c r="B33" s="177"/>
      <c r="C33" s="177"/>
      <c r="D33" s="187"/>
      <c r="E33" s="187"/>
      <c r="F33" s="177"/>
      <c r="G33" s="315"/>
    </row>
    <row r="34" spans="1:692" s="214" customFormat="1">
      <c r="A34" s="188"/>
      <c r="B34" s="177"/>
      <c r="C34" s="177"/>
      <c r="D34" s="187"/>
      <c r="E34" s="187"/>
      <c r="F34" s="177"/>
      <c r="G34" s="315"/>
    </row>
    <row r="35" spans="1:692" s="214" customFormat="1">
      <c r="A35" s="188"/>
      <c r="B35" s="177"/>
      <c r="C35" s="177"/>
      <c r="D35" s="187"/>
      <c r="E35" s="187"/>
      <c r="F35" s="177"/>
      <c r="G35" s="315"/>
    </row>
    <row r="36" spans="1:692" s="339" customFormat="1" ht="24.95" customHeight="1">
      <c r="A36" s="177"/>
      <c r="B36" s="177"/>
      <c r="C36" s="177"/>
      <c r="D36" s="187"/>
      <c r="E36" s="187"/>
      <c r="F36" s="177"/>
      <c r="G36" s="315"/>
      <c r="H36" s="337"/>
      <c r="I36" s="337"/>
      <c r="J36" s="337"/>
      <c r="K36" s="338"/>
      <c r="L36" s="338"/>
      <c r="M36" s="338"/>
      <c r="N36" s="338"/>
      <c r="O36" s="338"/>
      <c r="P36" s="331"/>
    </row>
    <row r="37" spans="1:692"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  <c r="FR37" s="176"/>
      <c r="FS37" s="176"/>
      <c r="FT37" s="176"/>
      <c r="FU37" s="176"/>
      <c r="FV37" s="176"/>
      <c r="FW37" s="176"/>
      <c r="FX37" s="176"/>
      <c r="FY37" s="176"/>
      <c r="FZ37" s="176"/>
      <c r="GA37" s="176"/>
      <c r="GB37" s="176"/>
      <c r="GC37" s="176"/>
      <c r="GD37" s="176"/>
      <c r="GE37" s="176"/>
      <c r="GF37" s="176"/>
      <c r="GG37" s="176"/>
      <c r="GH37" s="176"/>
      <c r="GI37" s="176"/>
      <c r="GJ37" s="176"/>
      <c r="GK37" s="176"/>
      <c r="GL37" s="176"/>
      <c r="GM37" s="176"/>
      <c r="GN37" s="176"/>
      <c r="GO37" s="176"/>
      <c r="GP37" s="176"/>
      <c r="GQ37" s="176"/>
      <c r="GR37" s="176"/>
      <c r="GS37" s="176"/>
      <c r="GT37" s="176"/>
      <c r="GU37" s="176"/>
      <c r="GV37" s="176"/>
      <c r="GW37" s="176"/>
      <c r="GX37" s="176"/>
      <c r="GY37" s="176"/>
      <c r="GZ37" s="176"/>
      <c r="HA37" s="176"/>
      <c r="HB37" s="176"/>
      <c r="HC37" s="176"/>
      <c r="HD37" s="176"/>
      <c r="HE37" s="176"/>
      <c r="HF37" s="176"/>
      <c r="HG37" s="176"/>
      <c r="HH37" s="176"/>
      <c r="HI37" s="176"/>
      <c r="HJ37" s="176"/>
      <c r="HK37" s="176"/>
      <c r="HL37" s="176"/>
      <c r="HM37" s="176"/>
      <c r="HN37" s="176"/>
      <c r="HO37" s="176"/>
      <c r="HP37" s="176"/>
      <c r="HQ37" s="176"/>
      <c r="HR37" s="176"/>
      <c r="HS37" s="176"/>
      <c r="HT37" s="176"/>
      <c r="HU37" s="176"/>
      <c r="HV37" s="176"/>
      <c r="HW37" s="176"/>
      <c r="HX37" s="176"/>
      <c r="HY37" s="176"/>
      <c r="HZ37" s="176"/>
      <c r="IA37" s="176"/>
      <c r="IB37" s="176"/>
      <c r="IC37" s="176"/>
      <c r="ID37" s="176"/>
      <c r="IE37" s="176"/>
      <c r="IF37" s="176"/>
      <c r="IG37" s="176"/>
      <c r="IH37" s="176"/>
      <c r="II37" s="176"/>
      <c r="IJ37" s="176"/>
      <c r="IK37" s="176"/>
      <c r="IL37" s="176"/>
      <c r="IM37" s="176"/>
      <c r="IN37" s="176"/>
      <c r="IO37" s="176"/>
      <c r="IP37" s="176"/>
      <c r="IQ37" s="176"/>
      <c r="IR37" s="176"/>
      <c r="IS37" s="176"/>
      <c r="IT37" s="176"/>
      <c r="IU37" s="176"/>
      <c r="IV37" s="176"/>
      <c r="IW37" s="176"/>
      <c r="IX37" s="176"/>
      <c r="IY37" s="176"/>
      <c r="IZ37" s="176"/>
      <c r="JA37" s="176"/>
      <c r="JB37" s="176"/>
      <c r="JC37" s="176"/>
      <c r="JD37" s="176"/>
      <c r="JE37" s="176"/>
      <c r="JF37" s="176"/>
      <c r="JG37" s="176"/>
      <c r="JH37" s="176"/>
      <c r="JI37" s="176"/>
      <c r="JJ37" s="176"/>
      <c r="JK37" s="176"/>
      <c r="JL37" s="176"/>
      <c r="JM37" s="176"/>
      <c r="JN37" s="176"/>
      <c r="JO37" s="176"/>
      <c r="JP37" s="176"/>
      <c r="JQ37" s="176"/>
      <c r="JR37" s="176"/>
      <c r="JS37" s="176"/>
      <c r="JT37" s="176"/>
      <c r="JU37" s="176"/>
      <c r="JV37" s="176"/>
      <c r="JW37" s="176"/>
      <c r="JX37" s="176"/>
      <c r="JY37" s="176"/>
      <c r="JZ37" s="176"/>
      <c r="KA37" s="176"/>
      <c r="KB37" s="176"/>
      <c r="KC37" s="176"/>
      <c r="KD37" s="176"/>
      <c r="KE37" s="176"/>
      <c r="KF37" s="176"/>
      <c r="KG37" s="176"/>
      <c r="KH37" s="176"/>
      <c r="KI37" s="176"/>
      <c r="KJ37" s="176"/>
      <c r="KK37" s="176"/>
      <c r="KL37" s="176"/>
      <c r="KM37" s="176"/>
      <c r="KN37" s="176"/>
      <c r="KO37" s="176"/>
      <c r="KP37" s="176"/>
      <c r="KQ37" s="176"/>
      <c r="KR37" s="176"/>
      <c r="KS37" s="176"/>
      <c r="KT37" s="176"/>
      <c r="KU37" s="176"/>
      <c r="KV37" s="176"/>
      <c r="KW37" s="176"/>
      <c r="KX37" s="176"/>
      <c r="KY37" s="176"/>
      <c r="KZ37" s="176"/>
      <c r="LA37" s="176"/>
      <c r="LB37" s="176"/>
      <c r="LC37" s="176"/>
      <c r="LD37" s="176"/>
      <c r="LE37" s="176"/>
      <c r="LF37" s="176"/>
      <c r="LG37" s="176"/>
      <c r="LH37" s="176"/>
      <c r="LI37" s="176"/>
      <c r="LJ37" s="176"/>
      <c r="LK37" s="176"/>
      <c r="LL37" s="176"/>
      <c r="LM37" s="176"/>
      <c r="LN37" s="176"/>
      <c r="LO37" s="176"/>
      <c r="LP37" s="176"/>
      <c r="LQ37" s="176"/>
      <c r="LR37" s="176"/>
      <c r="LS37" s="176"/>
      <c r="LT37" s="176"/>
      <c r="LU37" s="176"/>
      <c r="LV37" s="176"/>
      <c r="LW37" s="176"/>
      <c r="LX37" s="176"/>
      <c r="LY37" s="176"/>
      <c r="LZ37" s="176"/>
      <c r="MA37" s="176"/>
      <c r="MB37" s="176"/>
      <c r="MC37" s="176"/>
      <c r="MD37" s="176"/>
      <c r="ME37" s="176"/>
      <c r="MF37" s="176"/>
      <c r="MG37" s="176"/>
      <c r="MH37" s="176"/>
      <c r="MI37" s="176"/>
      <c r="MJ37" s="176"/>
      <c r="MK37" s="176"/>
      <c r="ML37" s="176"/>
      <c r="MM37" s="176"/>
      <c r="MN37" s="176"/>
      <c r="MO37" s="176"/>
      <c r="MP37" s="176"/>
      <c r="MQ37" s="176"/>
      <c r="MR37" s="176"/>
      <c r="MS37" s="176"/>
      <c r="MT37" s="176"/>
      <c r="MU37" s="176"/>
      <c r="MV37" s="176"/>
      <c r="MW37" s="176"/>
      <c r="MX37" s="176"/>
      <c r="MY37" s="176"/>
      <c r="MZ37" s="176"/>
      <c r="NA37" s="176"/>
      <c r="NB37" s="176"/>
      <c r="NC37" s="176"/>
      <c r="ND37" s="176"/>
      <c r="NE37" s="176"/>
      <c r="NF37" s="176"/>
      <c r="NG37" s="176"/>
      <c r="NH37" s="176"/>
      <c r="NI37" s="176"/>
      <c r="NJ37" s="176"/>
      <c r="NK37" s="176"/>
      <c r="NL37" s="176"/>
      <c r="NM37" s="176"/>
      <c r="NN37" s="176"/>
      <c r="NO37" s="176"/>
      <c r="NP37" s="176"/>
      <c r="NQ37" s="176"/>
      <c r="NR37" s="176"/>
      <c r="NS37" s="176"/>
      <c r="NT37" s="176"/>
      <c r="NU37" s="176"/>
      <c r="NV37" s="176"/>
      <c r="NW37" s="176"/>
      <c r="NX37" s="176"/>
      <c r="NY37" s="176"/>
      <c r="NZ37" s="176"/>
      <c r="OA37" s="176"/>
      <c r="OB37" s="176"/>
      <c r="OC37" s="176"/>
      <c r="OD37" s="176"/>
      <c r="OE37" s="176"/>
      <c r="OF37" s="176"/>
      <c r="OG37" s="176"/>
      <c r="OH37" s="176"/>
      <c r="OI37" s="176"/>
      <c r="OJ37" s="176"/>
      <c r="OK37" s="176"/>
      <c r="OL37" s="176"/>
      <c r="OM37" s="176"/>
      <c r="ON37" s="176"/>
      <c r="OO37" s="176"/>
      <c r="OP37" s="176"/>
      <c r="OQ37" s="176"/>
      <c r="OR37" s="176"/>
      <c r="OS37" s="176"/>
      <c r="OT37" s="176"/>
      <c r="OU37" s="176"/>
      <c r="OV37" s="176"/>
      <c r="OW37" s="176"/>
      <c r="OX37" s="176"/>
      <c r="OY37" s="176"/>
      <c r="OZ37" s="176"/>
      <c r="PA37" s="176"/>
      <c r="PB37" s="176"/>
      <c r="PC37" s="176"/>
      <c r="PD37" s="176"/>
      <c r="PE37" s="176"/>
      <c r="PF37" s="176"/>
      <c r="PG37" s="176"/>
      <c r="PH37" s="176"/>
      <c r="PI37" s="176"/>
      <c r="PJ37" s="176"/>
      <c r="PK37" s="176"/>
      <c r="PL37" s="176"/>
      <c r="PM37" s="176"/>
      <c r="PN37" s="176"/>
      <c r="PO37" s="176"/>
      <c r="PP37" s="176"/>
      <c r="PQ37" s="176"/>
      <c r="PR37" s="176"/>
      <c r="PS37" s="176"/>
      <c r="PT37" s="176"/>
      <c r="PU37" s="176"/>
      <c r="PV37" s="176"/>
      <c r="PW37" s="176"/>
      <c r="PX37" s="176"/>
      <c r="PY37" s="176"/>
      <c r="PZ37" s="176"/>
      <c r="QA37" s="176"/>
      <c r="QB37" s="176"/>
      <c r="QC37" s="176"/>
      <c r="QD37" s="176"/>
      <c r="QE37" s="176"/>
      <c r="QF37" s="176"/>
      <c r="QG37" s="176"/>
      <c r="QH37" s="176"/>
      <c r="QI37" s="176"/>
      <c r="QJ37" s="176"/>
      <c r="QK37" s="176"/>
      <c r="QL37" s="176"/>
      <c r="QM37" s="176"/>
      <c r="QN37" s="176"/>
      <c r="QO37" s="176"/>
      <c r="QP37" s="176"/>
      <c r="QQ37" s="176"/>
      <c r="QR37" s="176"/>
      <c r="QS37" s="176"/>
      <c r="QT37" s="176"/>
      <c r="QU37" s="176"/>
      <c r="QV37" s="176"/>
      <c r="QW37" s="176"/>
      <c r="QX37" s="176"/>
      <c r="QY37" s="176"/>
      <c r="QZ37" s="176"/>
      <c r="RA37" s="176"/>
      <c r="RB37" s="176"/>
      <c r="RC37" s="176"/>
      <c r="RD37" s="176"/>
      <c r="RE37" s="176"/>
      <c r="RF37" s="176"/>
      <c r="RG37" s="176"/>
      <c r="RH37" s="176"/>
      <c r="RI37" s="176"/>
      <c r="RJ37" s="176"/>
      <c r="RK37" s="176"/>
      <c r="RL37" s="176"/>
      <c r="RM37" s="176"/>
      <c r="RN37" s="176"/>
      <c r="RO37" s="176"/>
      <c r="RP37" s="176"/>
      <c r="RQ37" s="176"/>
      <c r="RR37" s="176"/>
      <c r="RS37" s="176"/>
      <c r="RT37" s="176"/>
      <c r="RU37" s="176"/>
      <c r="RV37" s="176"/>
      <c r="RW37" s="176"/>
      <c r="RX37" s="176"/>
      <c r="RY37" s="176"/>
      <c r="RZ37" s="176"/>
      <c r="SA37" s="176"/>
      <c r="SB37" s="176"/>
      <c r="SC37" s="176"/>
      <c r="SD37" s="176"/>
      <c r="SE37" s="176"/>
      <c r="SF37" s="176"/>
      <c r="SG37" s="176"/>
      <c r="SH37" s="176"/>
      <c r="SI37" s="176"/>
      <c r="SJ37" s="176"/>
      <c r="SK37" s="176"/>
      <c r="SL37" s="176"/>
      <c r="SM37" s="176"/>
      <c r="SN37" s="176"/>
      <c r="SO37" s="176"/>
      <c r="SP37" s="176"/>
      <c r="SQ37" s="176"/>
      <c r="SR37" s="176"/>
      <c r="SS37" s="176"/>
      <c r="ST37" s="176"/>
      <c r="SU37" s="176"/>
      <c r="SV37" s="176"/>
      <c r="SW37" s="176"/>
      <c r="SX37" s="176"/>
      <c r="SY37" s="176"/>
      <c r="SZ37" s="176"/>
      <c r="TA37" s="176"/>
      <c r="TB37" s="176"/>
      <c r="TC37" s="176"/>
      <c r="TD37" s="176"/>
      <c r="TE37" s="176"/>
      <c r="TF37" s="176"/>
      <c r="TG37" s="176"/>
      <c r="TH37" s="176"/>
      <c r="TI37" s="176"/>
      <c r="TJ37" s="176"/>
      <c r="TK37" s="176"/>
      <c r="TL37" s="176"/>
      <c r="TM37" s="176"/>
      <c r="TN37" s="176"/>
      <c r="TO37" s="176"/>
      <c r="TP37" s="176"/>
      <c r="TQ37" s="176"/>
      <c r="TR37" s="176"/>
      <c r="TS37" s="176"/>
      <c r="TT37" s="176"/>
      <c r="TU37" s="176"/>
      <c r="TV37" s="176"/>
      <c r="TW37" s="176"/>
      <c r="TX37" s="176"/>
      <c r="TY37" s="176"/>
      <c r="TZ37" s="176"/>
      <c r="UA37" s="176"/>
      <c r="UB37" s="176"/>
      <c r="UC37" s="176"/>
      <c r="UD37" s="176"/>
      <c r="UE37" s="176"/>
      <c r="UF37" s="176"/>
      <c r="UG37" s="176"/>
      <c r="UH37" s="176"/>
      <c r="UI37" s="176"/>
      <c r="UJ37" s="176"/>
      <c r="UK37" s="176"/>
      <c r="UL37" s="176"/>
      <c r="UM37" s="176"/>
      <c r="UN37" s="176"/>
      <c r="UO37" s="176"/>
      <c r="UP37" s="176"/>
      <c r="UQ37" s="176"/>
      <c r="UR37" s="176"/>
      <c r="US37" s="176"/>
      <c r="UT37" s="176"/>
      <c r="UU37" s="176"/>
      <c r="UV37" s="176"/>
      <c r="UW37" s="176"/>
      <c r="UX37" s="176"/>
      <c r="UY37" s="176"/>
      <c r="UZ37" s="176"/>
      <c r="VA37" s="176"/>
      <c r="VB37" s="176"/>
      <c r="VC37" s="176"/>
      <c r="VD37" s="176"/>
      <c r="VE37" s="176"/>
      <c r="VF37" s="176"/>
      <c r="VG37" s="176"/>
      <c r="VH37" s="176"/>
      <c r="VI37" s="176"/>
      <c r="VJ37" s="176"/>
      <c r="VK37" s="176"/>
      <c r="VL37" s="176"/>
      <c r="VM37" s="176"/>
      <c r="VN37" s="176"/>
      <c r="VO37" s="176"/>
      <c r="VP37" s="176"/>
      <c r="VQ37" s="176"/>
      <c r="VR37" s="176"/>
      <c r="VS37" s="176"/>
      <c r="VT37" s="176"/>
      <c r="VU37" s="176"/>
      <c r="VV37" s="176"/>
      <c r="VW37" s="176"/>
      <c r="VX37" s="176"/>
      <c r="VY37" s="176"/>
      <c r="VZ37" s="176"/>
      <c r="WA37" s="176"/>
      <c r="WB37" s="176"/>
      <c r="WC37" s="176"/>
      <c r="WD37" s="176"/>
      <c r="WE37" s="176"/>
      <c r="WF37" s="176"/>
      <c r="WG37" s="176"/>
      <c r="WH37" s="176"/>
      <c r="WI37" s="176"/>
      <c r="WJ37" s="176"/>
      <c r="WK37" s="176"/>
      <c r="WL37" s="176"/>
      <c r="WM37" s="176"/>
      <c r="WN37" s="176"/>
      <c r="WO37" s="176"/>
      <c r="WP37" s="176"/>
      <c r="WQ37" s="176"/>
      <c r="WR37" s="176"/>
      <c r="WS37" s="176"/>
      <c r="WT37" s="176"/>
      <c r="WU37" s="176"/>
      <c r="WV37" s="176"/>
      <c r="WW37" s="176"/>
      <c r="WX37" s="176"/>
      <c r="WY37" s="176"/>
      <c r="WZ37" s="176"/>
      <c r="XA37" s="176"/>
      <c r="XB37" s="176"/>
      <c r="XC37" s="176"/>
      <c r="XD37" s="176"/>
      <c r="XE37" s="176"/>
      <c r="XF37" s="176"/>
      <c r="XG37" s="176"/>
      <c r="XH37" s="176"/>
      <c r="XI37" s="176"/>
      <c r="XJ37" s="176"/>
      <c r="XK37" s="176"/>
      <c r="XL37" s="176"/>
      <c r="XM37" s="176"/>
      <c r="XN37" s="176"/>
      <c r="XO37" s="176"/>
      <c r="XP37" s="176"/>
      <c r="XQ37" s="176"/>
      <c r="XR37" s="176"/>
      <c r="XS37" s="176"/>
      <c r="XT37" s="176"/>
      <c r="XU37" s="176"/>
      <c r="XV37" s="176"/>
      <c r="XW37" s="176"/>
      <c r="XX37" s="176"/>
      <c r="XY37" s="176"/>
      <c r="XZ37" s="176"/>
      <c r="YA37" s="176"/>
      <c r="YB37" s="176"/>
      <c r="YC37" s="176"/>
      <c r="YD37" s="176"/>
      <c r="YE37" s="176"/>
      <c r="YF37" s="176"/>
      <c r="YG37" s="176"/>
      <c r="YH37" s="176"/>
      <c r="YI37" s="176"/>
      <c r="YJ37" s="176"/>
      <c r="YK37" s="176"/>
      <c r="YL37" s="176"/>
      <c r="YM37" s="176"/>
      <c r="YN37" s="176"/>
      <c r="YO37" s="176"/>
      <c r="YP37" s="176"/>
      <c r="YQ37" s="176"/>
      <c r="YR37" s="176"/>
      <c r="YS37" s="176"/>
      <c r="YT37" s="176"/>
      <c r="YU37" s="176"/>
      <c r="YV37" s="176"/>
      <c r="YW37" s="176"/>
      <c r="YX37" s="176"/>
      <c r="YY37" s="176"/>
      <c r="YZ37" s="176"/>
      <c r="ZA37" s="176"/>
      <c r="ZB37" s="176"/>
      <c r="ZC37" s="176"/>
      <c r="ZD37" s="176"/>
      <c r="ZE37" s="176"/>
      <c r="ZF37" s="176"/>
      <c r="ZG37" s="176"/>
      <c r="ZH37" s="176"/>
      <c r="ZI37" s="176"/>
      <c r="ZJ37" s="176"/>
      <c r="ZK37" s="176"/>
      <c r="ZL37" s="176"/>
      <c r="ZM37" s="176"/>
      <c r="ZN37" s="176"/>
      <c r="ZO37" s="176"/>
      <c r="ZP37" s="176"/>
    </row>
    <row r="38" spans="1:692" s="215" customFormat="1">
      <c r="A38" s="177"/>
      <c r="B38" s="177"/>
      <c r="C38" s="177"/>
      <c r="D38" s="185"/>
      <c r="E38" s="185"/>
      <c r="F38" s="177"/>
      <c r="G38" s="316"/>
    </row>
    <row r="39" spans="1:692"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  <c r="FR39" s="176"/>
      <c r="FS39" s="176"/>
      <c r="FT39" s="176"/>
      <c r="FU39" s="176"/>
      <c r="FV39" s="176"/>
      <c r="FW39" s="176"/>
      <c r="FX39" s="176"/>
      <c r="FY39" s="176"/>
      <c r="FZ39" s="176"/>
      <c r="GA39" s="176"/>
      <c r="GB39" s="176"/>
      <c r="GC39" s="176"/>
      <c r="GD39" s="176"/>
      <c r="GE39" s="176"/>
      <c r="GF39" s="176"/>
      <c r="GG39" s="176"/>
      <c r="GH39" s="176"/>
      <c r="GI39" s="176"/>
      <c r="GJ39" s="176"/>
      <c r="GK39" s="176"/>
      <c r="GL39" s="176"/>
      <c r="GM39" s="176"/>
      <c r="GN39" s="176"/>
      <c r="GO39" s="176"/>
      <c r="GP39" s="176"/>
      <c r="GQ39" s="176"/>
      <c r="GR39" s="176"/>
      <c r="GS39" s="176"/>
      <c r="GT39" s="176"/>
      <c r="GU39" s="176"/>
      <c r="GV39" s="176"/>
      <c r="GW39" s="176"/>
      <c r="GX39" s="176"/>
      <c r="GY39" s="176"/>
      <c r="GZ39" s="176"/>
      <c r="HA39" s="176"/>
      <c r="HB39" s="176"/>
      <c r="HC39" s="176"/>
      <c r="HD39" s="176"/>
      <c r="HE39" s="176"/>
      <c r="HF39" s="176"/>
      <c r="HG39" s="176"/>
      <c r="HH39" s="176"/>
      <c r="HI39" s="176"/>
      <c r="HJ39" s="176"/>
      <c r="HK39" s="176"/>
      <c r="HL39" s="176"/>
      <c r="HM39" s="176"/>
      <c r="HN39" s="176"/>
      <c r="HO39" s="176"/>
      <c r="HP39" s="176"/>
      <c r="HQ39" s="176"/>
      <c r="HR39" s="176"/>
      <c r="HS39" s="176"/>
      <c r="HT39" s="176"/>
      <c r="HU39" s="176"/>
      <c r="HV39" s="176"/>
      <c r="HW39" s="176"/>
      <c r="HX39" s="176"/>
      <c r="HY39" s="176"/>
      <c r="HZ39" s="176"/>
      <c r="IA39" s="176"/>
      <c r="IB39" s="176"/>
      <c r="IC39" s="176"/>
      <c r="ID39" s="176"/>
      <c r="IE39" s="176"/>
      <c r="IF39" s="176"/>
      <c r="IG39" s="176"/>
      <c r="IH39" s="176"/>
      <c r="II39" s="176"/>
      <c r="IJ39" s="176"/>
      <c r="IK39" s="176"/>
      <c r="IL39" s="176"/>
      <c r="IM39" s="176"/>
      <c r="IN39" s="176"/>
      <c r="IO39" s="176"/>
      <c r="IP39" s="176"/>
      <c r="IQ39" s="176"/>
      <c r="IR39" s="176"/>
      <c r="IS39" s="176"/>
      <c r="IT39" s="176"/>
      <c r="IU39" s="176"/>
      <c r="IV39" s="176"/>
      <c r="IW39" s="176"/>
      <c r="IX39" s="176"/>
      <c r="IY39" s="176"/>
      <c r="IZ39" s="176"/>
      <c r="JA39" s="176"/>
      <c r="JB39" s="176"/>
      <c r="JC39" s="176"/>
      <c r="JD39" s="176"/>
      <c r="JE39" s="176"/>
      <c r="JF39" s="176"/>
      <c r="JG39" s="176"/>
      <c r="JH39" s="176"/>
      <c r="JI39" s="176"/>
      <c r="JJ39" s="176"/>
      <c r="JK39" s="176"/>
      <c r="JL39" s="176"/>
      <c r="JM39" s="176"/>
      <c r="JN39" s="176"/>
      <c r="JO39" s="176"/>
      <c r="JP39" s="176"/>
      <c r="JQ39" s="176"/>
      <c r="JR39" s="176"/>
      <c r="JS39" s="176"/>
      <c r="JT39" s="176"/>
      <c r="JU39" s="176"/>
      <c r="JV39" s="176"/>
      <c r="JW39" s="176"/>
      <c r="JX39" s="176"/>
      <c r="JY39" s="176"/>
      <c r="JZ39" s="176"/>
      <c r="KA39" s="176"/>
      <c r="KB39" s="176"/>
      <c r="KC39" s="176"/>
      <c r="KD39" s="176"/>
      <c r="KE39" s="176"/>
      <c r="KF39" s="176"/>
      <c r="KG39" s="176"/>
      <c r="KH39" s="176"/>
      <c r="KI39" s="176"/>
      <c r="KJ39" s="176"/>
      <c r="KK39" s="176"/>
      <c r="KL39" s="176"/>
      <c r="KM39" s="176"/>
      <c r="KN39" s="176"/>
      <c r="KO39" s="176"/>
      <c r="KP39" s="176"/>
      <c r="KQ39" s="176"/>
      <c r="KR39" s="176"/>
      <c r="KS39" s="176"/>
      <c r="KT39" s="176"/>
      <c r="KU39" s="176"/>
      <c r="KV39" s="176"/>
      <c r="KW39" s="176"/>
      <c r="KX39" s="176"/>
      <c r="KY39" s="176"/>
      <c r="KZ39" s="176"/>
      <c r="LA39" s="176"/>
      <c r="LB39" s="176"/>
      <c r="LC39" s="176"/>
      <c r="LD39" s="176"/>
      <c r="LE39" s="176"/>
      <c r="LF39" s="176"/>
      <c r="LG39" s="176"/>
      <c r="LH39" s="176"/>
      <c r="LI39" s="176"/>
      <c r="LJ39" s="176"/>
      <c r="LK39" s="176"/>
      <c r="LL39" s="176"/>
      <c r="LM39" s="176"/>
      <c r="LN39" s="176"/>
      <c r="LO39" s="176"/>
      <c r="LP39" s="176"/>
      <c r="LQ39" s="176"/>
      <c r="LR39" s="176"/>
      <c r="LS39" s="176"/>
      <c r="LT39" s="176"/>
      <c r="LU39" s="176"/>
      <c r="LV39" s="176"/>
      <c r="LW39" s="176"/>
      <c r="LX39" s="176"/>
      <c r="LY39" s="176"/>
      <c r="LZ39" s="176"/>
      <c r="MA39" s="176"/>
      <c r="MB39" s="176"/>
      <c r="MC39" s="176"/>
      <c r="MD39" s="176"/>
      <c r="ME39" s="176"/>
      <c r="MF39" s="176"/>
      <c r="MG39" s="176"/>
      <c r="MH39" s="176"/>
      <c r="MI39" s="176"/>
      <c r="MJ39" s="176"/>
      <c r="MK39" s="176"/>
      <c r="ML39" s="176"/>
      <c r="MM39" s="176"/>
      <c r="MN39" s="176"/>
      <c r="MO39" s="176"/>
      <c r="MP39" s="176"/>
      <c r="MQ39" s="176"/>
      <c r="MR39" s="176"/>
      <c r="MS39" s="176"/>
      <c r="MT39" s="176"/>
      <c r="MU39" s="176"/>
      <c r="MV39" s="176"/>
      <c r="MW39" s="176"/>
      <c r="MX39" s="176"/>
      <c r="MY39" s="176"/>
      <c r="MZ39" s="176"/>
      <c r="NA39" s="176"/>
      <c r="NB39" s="176"/>
      <c r="NC39" s="176"/>
      <c r="ND39" s="176"/>
      <c r="NE39" s="176"/>
      <c r="NF39" s="176"/>
      <c r="NG39" s="176"/>
      <c r="NH39" s="176"/>
      <c r="NI39" s="176"/>
      <c r="NJ39" s="176"/>
      <c r="NK39" s="176"/>
      <c r="NL39" s="176"/>
      <c r="NM39" s="176"/>
      <c r="NN39" s="176"/>
      <c r="NO39" s="176"/>
      <c r="NP39" s="176"/>
      <c r="NQ39" s="176"/>
      <c r="NR39" s="176"/>
      <c r="NS39" s="176"/>
      <c r="NT39" s="176"/>
      <c r="NU39" s="176"/>
      <c r="NV39" s="176"/>
      <c r="NW39" s="176"/>
      <c r="NX39" s="176"/>
      <c r="NY39" s="176"/>
      <c r="NZ39" s="176"/>
      <c r="OA39" s="176"/>
      <c r="OB39" s="176"/>
      <c r="OC39" s="176"/>
      <c r="OD39" s="176"/>
      <c r="OE39" s="176"/>
      <c r="OF39" s="176"/>
      <c r="OG39" s="176"/>
      <c r="OH39" s="176"/>
      <c r="OI39" s="176"/>
      <c r="OJ39" s="176"/>
      <c r="OK39" s="176"/>
      <c r="OL39" s="176"/>
      <c r="OM39" s="176"/>
      <c r="ON39" s="176"/>
      <c r="OO39" s="176"/>
      <c r="OP39" s="176"/>
      <c r="OQ39" s="176"/>
      <c r="OR39" s="176"/>
      <c r="OS39" s="176"/>
      <c r="OT39" s="176"/>
      <c r="OU39" s="176"/>
      <c r="OV39" s="176"/>
      <c r="OW39" s="176"/>
      <c r="OX39" s="176"/>
      <c r="OY39" s="176"/>
      <c r="OZ39" s="176"/>
      <c r="PA39" s="176"/>
      <c r="PB39" s="176"/>
      <c r="PC39" s="176"/>
      <c r="PD39" s="176"/>
      <c r="PE39" s="176"/>
      <c r="PF39" s="176"/>
      <c r="PG39" s="176"/>
      <c r="PH39" s="176"/>
      <c r="PI39" s="176"/>
      <c r="PJ39" s="176"/>
      <c r="PK39" s="176"/>
      <c r="PL39" s="176"/>
      <c r="PM39" s="176"/>
      <c r="PN39" s="176"/>
      <c r="PO39" s="176"/>
      <c r="PP39" s="176"/>
      <c r="PQ39" s="176"/>
      <c r="PR39" s="176"/>
      <c r="PS39" s="176"/>
      <c r="PT39" s="176"/>
      <c r="PU39" s="176"/>
      <c r="PV39" s="176"/>
      <c r="PW39" s="176"/>
      <c r="PX39" s="176"/>
      <c r="PY39" s="176"/>
      <c r="PZ39" s="176"/>
      <c r="QA39" s="176"/>
      <c r="QB39" s="176"/>
      <c r="QC39" s="176"/>
      <c r="QD39" s="176"/>
      <c r="QE39" s="176"/>
      <c r="QF39" s="176"/>
      <c r="QG39" s="176"/>
      <c r="QH39" s="176"/>
      <c r="QI39" s="176"/>
      <c r="QJ39" s="176"/>
      <c r="QK39" s="176"/>
      <c r="QL39" s="176"/>
      <c r="QM39" s="176"/>
      <c r="QN39" s="176"/>
      <c r="QO39" s="176"/>
      <c r="QP39" s="176"/>
      <c r="QQ39" s="176"/>
      <c r="QR39" s="176"/>
      <c r="QS39" s="176"/>
      <c r="QT39" s="176"/>
      <c r="QU39" s="176"/>
      <c r="QV39" s="176"/>
      <c r="QW39" s="176"/>
      <c r="QX39" s="176"/>
      <c r="QY39" s="176"/>
      <c r="QZ39" s="176"/>
      <c r="RA39" s="176"/>
      <c r="RB39" s="176"/>
      <c r="RC39" s="176"/>
      <c r="RD39" s="176"/>
      <c r="RE39" s="176"/>
      <c r="RF39" s="176"/>
      <c r="RG39" s="176"/>
      <c r="RH39" s="176"/>
      <c r="RI39" s="176"/>
      <c r="RJ39" s="176"/>
      <c r="RK39" s="176"/>
      <c r="RL39" s="176"/>
      <c r="RM39" s="176"/>
      <c r="RN39" s="176"/>
      <c r="RO39" s="176"/>
      <c r="RP39" s="176"/>
      <c r="RQ39" s="176"/>
      <c r="RR39" s="176"/>
      <c r="RS39" s="176"/>
      <c r="RT39" s="176"/>
      <c r="RU39" s="176"/>
      <c r="RV39" s="176"/>
      <c r="RW39" s="176"/>
      <c r="RX39" s="176"/>
      <c r="RY39" s="176"/>
      <c r="RZ39" s="176"/>
      <c r="SA39" s="176"/>
      <c r="SB39" s="176"/>
      <c r="SC39" s="176"/>
      <c r="SD39" s="176"/>
      <c r="SE39" s="176"/>
      <c r="SF39" s="176"/>
      <c r="SG39" s="176"/>
      <c r="SH39" s="176"/>
      <c r="SI39" s="176"/>
      <c r="SJ39" s="176"/>
      <c r="SK39" s="176"/>
      <c r="SL39" s="176"/>
      <c r="SM39" s="176"/>
      <c r="SN39" s="176"/>
      <c r="SO39" s="176"/>
      <c r="SP39" s="176"/>
      <c r="SQ39" s="176"/>
      <c r="SR39" s="176"/>
      <c r="SS39" s="176"/>
      <c r="ST39" s="176"/>
      <c r="SU39" s="176"/>
      <c r="SV39" s="176"/>
      <c r="SW39" s="176"/>
      <c r="SX39" s="176"/>
      <c r="SY39" s="176"/>
      <c r="SZ39" s="176"/>
      <c r="TA39" s="176"/>
      <c r="TB39" s="176"/>
      <c r="TC39" s="176"/>
      <c r="TD39" s="176"/>
      <c r="TE39" s="176"/>
      <c r="TF39" s="176"/>
      <c r="TG39" s="176"/>
      <c r="TH39" s="176"/>
      <c r="TI39" s="176"/>
      <c r="TJ39" s="176"/>
      <c r="TK39" s="176"/>
      <c r="TL39" s="176"/>
      <c r="TM39" s="176"/>
      <c r="TN39" s="176"/>
      <c r="TO39" s="176"/>
      <c r="TP39" s="176"/>
      <c r="TQ39" s="176"/>
      <c r="TR39" s="176"/>
      <c r="TS39" s="176"/>
      <c r="TT39" s="176"/>
      <c r="TU39" s="176"/>
      <c r="TV39" s="176"/>
      <c r="TW39" s="176"/>
      <c r="TX39" s="176"/>
      <c r="TY39" s="176"/>
      <c r="TZ39" s="176"/>
      <c r="UA39" s="176"/>
      <c r="UB39" s="176"/>
      <c r="UC39" s="176"/>
      <c r="UD39" s="176"/>
      <c r="UE39" s="176"/>
      <c r="UF39" s="176"/>
      <c r="UG39" s="176"/>
      <c r="UH39" s="176"/>
      <c r="UI39" s="176"/>
      <c r="UJ39" s="176"/>
      <c r="UK39" s="176"/>
      <c r="UL39" s="176"/>
      <c r="UM39" s="176"/>
      <c r="UN39" s="176"/>
      <c r="UO39" s="176"/>
      <c r="UP39" s="176"/>
      <c r="UQ39" s="176"/>
      <c r="UR39" s="176"/>
      <c r="US39" s="176"/>
      <c r="UT39" s="176"/>
      <c r="UU39" s="176"/>
      <c r="UV39" s="176"/>
      <c r="UW39" s="176"/>
      <c r="UX39" s="176"/>
      <c r="UY39" s="176"/>
      <c r="UZ39" s="176"/>
      <c r="VA39" s="176"/>
      <c r="VB39" s="176"/>
      <c r="VC39" s="176"/>
      <c r="VD39" s="176"/>
      <c r="VE39" s="176"/>
      <c r="VF39" s="176"/>
      <c r="VG39" s="176"/>
      <c r="VH39" s="176"/>
      <c r="VI39" s="176"/>
      <c r="VJ39" s="176"/>
      <c r="VK39" s="176"/>
      <c r="VL39" s="176"/>
      <c r="VM39" s="176"/>
      <c r="VN39" s="176"/>
      <c r="VO39" s="176"/>
      <c r="VP39" s="176"/>
      <c r="VQ39" s="176"/>
      <c r="VR39" s="176"/>
      <c r="VS39" s="176"/>
      <c r="VT39" s="176"/>
      <c r="VU39" s="176"/>
      <c r="VV39" s="176"/>
      <c r="VW39" s="176"/>
      <c r="VX39" s="176"/>
      <c r="VY39" s="176"/>
      <c r="VZ39" s="176"/>
      <c r="WA39" s="176"/>
      <c r="WB39" s="176"/>
      <c r="WC39" s="176"/>
      <c r="WD39" s="176"/>
      <c r="WE39" s="176"/>
      <c r="WF39" s="176"/>
      <c r="WG39" s="176"/>
      <c r="WH39" s="176"/>
      <c r="WI39" s="176"/>
      <c r="WJ39" s="176"/>
      <c r="WK39" s="176"/>
      <c r="WL39" s="176"/>
      <c r="WM39" s="176"/>
      <c r="WN39" s="176"/>
      <c r="WO39" s="176"/>
      <c r="WP39" s="176"/>
      <c r="WQ39" s="176"/>
      <c r="WR39" s="176"/>
      <c r="WS39" s="176"/>
      <c r="WT39" s="176"/>
      <c r="WU39" s="176"/>
      <c r="WV39" s="176"/>
      <c r="WW39" s="176"/>
      <c r="WX39" s="176"/>
      <c r="WY39" s="176"/>
      <c r="WZ39" s="176"/>
      <c r="XA39" s="176"/>
      <c r="XB39" s="176"/>
      <c r="XC39" s="176"/>
      <c r="XD39" s="176"/>
      <c r="XE39" s="176"/>
      <c r="XF39" s="176"/>
      <c r="XG39" s="176"/>
      <c r="XH39" s="176"/>
      <c r="XI39" s="176"/>
      <c r="XJ39" s="176"/>
      <c r="XK39" s="176"/>
      <c r="XL39" s="176"/>
      <c r="XM39" s="176"/>
      <c r="XN39" s="176"/>
      <c r="XO39" s="176"/>
      <c r="XP39" s="176"/>
      <c r="XQ39" s="176"/>
      <c r="XR39" s="176"/>
      <c r="XS39" s="176"/>
      <c r="XT39" s="176"/>
      <c r="XU39" s="176"/>
      <c r="XV39" s="176"/>
      <c r="XW39" s="176"/>
      <c r="XX39" s="176"/>
      <c r="XY39" s="176"/>
      <c r="XZ39" s="176"/>
      <c r="YA39" s="176"/>
      <c r="YB39" s="176"/>
      <c r="YC39" s="176"/>
      <c r="YD39" s="176"/>
      <c r="YE39" s="176"/>
      <c r="YF39" s="176"/>
      <c r="YG39" s="176"/>
      <c r="YH39" s="176"/>
      <c r="YI39" s="176"/>
      <c r="YJ39" s="176"/>
      <c r="YK39" s="176"/>
      <c r="YL39" s="176"/>
      <c r="YM39" s="176"/>
      <c r="YN39" s="176"/>
      <c r="YO39" s="176"/>
      <c r="YP39" s="176"/>
      <c r="YQ39" s="176"/>
      <c r="YR39" s="176"/>
      <c r="YS39" s="176"/>
      <c r="YT39" s="176"/>
      <c r="YU39" s="176"/>
      <c r="YV39" s="176"/>
      <c r="YW39" s="176"/>
      <c r="YX39" s="176"/>
      <c r="YY39" s="176"/>
      <c r="YZ39" s="176"/>
      <c r="ZA39" s="176"/>
      <c r="ZB39" s="176"/>
      <c r="ZC39" s="176"/>
      <c r="ZD39" s="176"/>
      <c r="ZE39" s="176"/>
      <c r="ZF39" s="176"/>
      <c r="ZG39" s="176"/>
      <c r="ZH39" s="176"/>
      <c r="ZI39" s="176"/>
      <c r="ZJ39" s="176"/>
      <c r="ZK39" s="176"/>
      <c r="ZL39" s="176"/>
      <c r="ZM39" s="176"/>
      <c r="ZN39" s="176"/>
      <c r="ZO39" s="176"/>
      <c r="ZP39" s="176"/>
    </row>
    <row r="40" spans="1:692"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  <c r="FR40" s="176"/>
      <c r="FS40" s="176"/>
      <c r="FT40" s="176"/>
      <c r="FU40" s="176"/>
      <c r="FV40" s="176"/>
      <c r="FW40" s="176"/>
      <c r="FX40" s="176"/>
      <c r="FY40" s="176"/>
      <c r="FZ40" s="176"/>
      <c r="GA40" s="176"/>
      <c r="GB40" s="176"/>
      <c r="GC40" s="176"/>
      <c r="GD40" s="176"/>
      <c r="GE40" s="176"/>
      <c r="GF40" s="176"/>
      <c r="GG40" s="176"/>
      <c r="GH40" s="176"/>
      <c r="GI40" s="176"/>
      <c r="GJ40" s="176"/>
      <c r="GK40" s="176"/>
      <c r="GL40" s="176"/>
      <c r="GM40" s="176"/>
      <c r="GN40" s="176"/>
      <c r="GO40" s="176"/>
      <c r="GP40" s="176"/>
      <c r="GQ40" s="176"/>
      <c r="GR40" s="176"/>
      <c r="GS40" s="176"/>
      <c r="GT40" s="176"/>
      <c r="GU40" s="176"/>
      <c r="GV40" s="176"/>
      <c r="GW40" s="176"/>
      <c r="GX40" s="176"/>
      <c r="GY40" s="176"/>
      <c r="GZ40" s="176"/>
      <c r="HA40" s="176"/>
      <c r="HB40" s="176"/>
      <c r="HC40" s="176"/>
      <c r="HD40" s="176"/>
      <c r="HE40" s="176"/>
      <c r="HF40" s="176"/>
      <c r="HG40" s="176"/>
      <c r="HH40" s="176"/>
      <c r="HI40" s="176"/>
      <c r="HJ40" s="176"/>
      <c r="HK40" s="176"/>
      <c r="HL40" s="176"/>
      <c r="HM40" s="176"/>
      <c r="HN40" s="176"/>
      <c r="HO40" s="176"/>
      <c r="HP40" s="176"/>
      <c r="HQ40" s="176"/>
      <c r="HR40" s="176"/>
      <c r="HS40" s="176"/>
      <c r="HT40" s="176"/>
      <c r="HU40" s="176"/>
      <c r="HV40" s="176"/>
      <c r="HW40" s="176"/>
      <c r="HX40" s="176"/>
      <c r="HY40" s="176"/>
      <c r="HZ40" s="176"/>
      <c r="IA40" s="176"/>
      <c r="IB40" s="176"/>
      <c r="IC40" s="176"/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6"/>
      <c r="IO40" s="176"/>
      <c r="IP40" s="176"/>
      <c r="IQ40" s="176"/>
      <c r="IR40" s="176"/>
      <c r="IS40" s="176"/>
      <c r="IT40" s="176"/>
      <c r="IU40" s="176"/>
      <c r="IV40" s="176"/>
      <c r="IW40" s="176"/>
      <c r="IX40" s="176"/>
      <c r="IY40" s="176"/>
      <c r="IZ40" s="176"/>
      <c r="JA40" s="176"/>
      <c r="JB40" s="176"/>
      <c r="JC40" s="176"/>
      <c r="JD40" s="176"/>
      <c r="JE40" s="176"/>
      <c r="JF40" s="176"/>
      <c r="JG40" s="176"/>
      <c r="JH40" s="176"/>
      <c r="JI40" s="176"/>
      <c r="JJ40" s="176"/>
      <c r="JK40" s="176"/>
      <c r="JL40" s="176"/>
      <c r="JM40" s="176"/>
      <c r="JN40" s="176"/>
      <c r="JO40" s="176"/>
      <c r="JP40" s="176"/>
      <c r="JQ40" s="176"/>
      <c r="JR40" s="176"/>
      <c r="JS40" s="176"/>
      <c r="JT40" s="176"/>
      <c r="JU40" s="176"/>
      <c r="JV40" s="176"/>
      <c r="JW40" s="176"/>
      <c r="JX40" s="176"/>
      <c r="JY40" s="176"/>
      <c r="JZ40" s="176"/>
      <c r="KA40" s="176"/>
      <c r="KB40" s="176"/>
      <c r="KC40" s="176"/>
      <c r="KD40" s="176"/>
      <c r="KE40" s="176"/>
      <c r="KF40" s="176"/>
      <c r="KG40" s="176"/>
      <c r="KH40" s="176"/>
      <c r="KI40" s="176"/>
      <c r="KJ40" s="176"/>
      <c r="KK40" s="176"/>
      <c r="KL40" s="176"/>
      <c r="KM40" s="176"/>
      <c r="KN40" s="176"/>
      <c r="KO40" s="176"/>
      <c r="KP40" s="176"/>
      <c r="KQ40" s="176"/>
      <c r="KR40" s="176"/>
      <c r="KS40" s="176"/>
      <c r="KT40" s="176"/>
      <c r="KU40" s="176"/>
      <c r="KV40" s="176"/>
      <c r="KW40" s="176"/>
      <c r="KX40" s="176"/>
      <c r="KY40" s="176"/>
      <c r="KZ40" s="176"/>
      <c r="LA40" s="176"/>
      <c r="LB40" s="176"/>
      <c r="LC40" s="176"/>
      <c r="LD40" s="176"/>
      <c r="LE40" s="176"/>
      <c r="LF40" s="176"/>
      <c r="LG40" s="176"/>
      <c r="LH40" s="176"/>
      <c r="LI40" s="176"/>
      <c r="LJ40" s="176"/>
      <c r="LK40" s="176"/>
      <c r="LL40" s="176"/>
      <c r="LM40" s="176"/>
      <c r="LN40" s="176"/>
      <c r="LO40" s="176"/>
      <c r="LP40" s="176"/>
      <c r="LQ40" s="176"/>
      <c r="LR40" s="176"/>
      <c r="LS40" s="176"/>
      <c r="LT40" s="176"/>
      <c r="LU40" s="176"/>
      <c r="LV40" s="176"/>
      <c r="LW40" s="176"/>
      <c r="LX40" s="176"/>
      <c r="LY40" s="176"/>
      <c r="LZ40" s="176"/>
      <c r="MA40" s="176"/>
      <c r="MB40" s="176"/>
      <c r="MC40" s="176"/>
      <c r="MD40" s="176"/>
      <c r="ME40" s="176"/>
      <c r="MF40" s="176"/>
      <c r="MG40" s="176"/>
      <c r="MH40" s="176"/>
      <c r="MI40" s="176"/>
      <c r="MJ40" s="176"/>
      <c r="MK40" s="176"/>
      <c r="ML40" s="176"/>
      <c r="MM40" s="176"/>
      <c r="MN40" s="176"/>
      <c r="MO40" s="176"/>
      <c r="MP40" s="176"/>
      <c r="MQ40" s="176"/>
      <c r="MR40" s="176"/>
      <c r="MS40" s="176"/>
      <c r="MT40" s="176"/>
      <c r="MU40" s="176"/>
      <c r="MV40" s="176"/>
      <c r="MW40" s="176"/>
      <c r="MX40" s="176"/>
      <c r="MY40" s="176"/>
      <c r="MZ40" s="176"/>
      <c r="NA40" s="176"/>
      <c r="NB40" s="176"/>
      <c r="NC40" s="176"/>
      <c r="ND40" s="176"/>
      <c r="NE40" s="176"/>
      <c r="NF40" s="176"/>
      <c r="NG40" s="176"/>
      <c r="NH40" s="176"/>
      <c r="NI40" s="176"/>
      <c r="NJ40" s="176"/>
      <c r="NK40" s="176"/>
      <c r="NL40" s="176"/>
      <c r="NM40" s="176"/>
      <c r="NN40" s="176"/>
      <c r="NO40" s="176"/>
      <c r="NP40" s="176"/>
      <c r="NQ40" s="176"/>
      <c r="NR40" s="176"/>
      <c r="NS40" s="176"/>
      <c r="NT40" s="176"/>
      <c r="NU40" s="176"/>
      <c r="NV40" s="176"/>
      <c r="NW40" s="176"/>
      <c r="NX40" s="176"/>
      <c r="NY40" s="176"/>
      <c r="NZ40" s="176"/>
      <c r="OA40" s="176"/>
      <c r="OB40" s="176"/>
      <c r="OC40" s="176"/>
      <c r="OD40" s="176"/>
      <c r="OE40" s="176"/>
      <c r="OF40" s="176"/>
      <c r="OG40" s="176"/>
      <c r="OH40" s="176"/>
      <c r="OI40" s="176"/>
      <c r="OJ40" s="176"/>
      <c r="OK40" s="176"/>
      <c r="OL40" s="176"/>
      <c r="OM40" s="176"/>
      <c r="ON40" s="176"/>
      <c r="OO40" s="176"/>
      <c r="OP40" s="176"/>
      <c r="OQ40" s="176"/>
      <c r="OR40" s="176"/>
      <c r="OS40" s="176"/>
      <c r="OT40" s="176"/>
      <c r="OU40" s="176"/>
      <c r="OV40" s="176"/>
      <c r="OW40" s="176"/>
      <c r="OX40" s="176"/>
      <c r="OY40" s="176"/>
      <c r="OZ40" s="176"/>
      <c r="PA40" s="176"/>
      <c r="PB40" s="176"/>
      <c r="PC40" s="176"/>
      <c r="PD40" s="176"/>
      <c r="PE40" s="176"/>
      <c r="PF40" s="176"/>
      <c r="PG40" s="176"/>
      <c r="PH40" s="176"/>
      <c r="PI40" s="176"/>
      <c r="PJ40" s="176"/>
      <c r="PK40" s="176"/>
      <c r="PL40" s="176"/>
      <c r="PM40" s="176"/>
      <c r="PN40" s="176"/>
      <c r="PO40" s="176"/>
      <c r="PP40" s="176"/>
      <c r="PQ40" s="176"/>
      <c r="PR40" s="176"/>
      <c r="PS40" s="176"/>
      <c r="PT40" s="176"/>
      <c r="PU40" s="176"/>
      <c r="PV40" s="176"/>
      <c r="PW40" s="176"/>
      <c r="PX40" s="176"/>
      <c r="PY40" s="176"/>
      <c r="PZ40" s="176"/>
      <c r="QA40" s="176"/>
      <c r="QB40" s="176"/>
      <c r="QC40" s="176"/>
      <c r="QD40" s="176"/>
      <c r="QE40" s="176"/>
      <c r="QF40" s="176"/>
      <c r="QG40" s="176"/>
      <c r="QH40" s="176"/>
      <c r="QI40" s="176"/>
      <c r="QJ40" s="176"/>
      <c r="QK40" s="176"/>
      <c r="QL40" s="176"/>
      <c r="QM40" s="176"/>
      <c r="QN40" s="176"/>
      <c r="QO40" s="176"/>
      <c r="QP40" s="176"/>
      <c r="QQ40" s="176"/>
      <c r="QR40" s="176"/>
      <c r="QS40" s="176"/>
      <c r="QT40" s="176"/>
      <c r="QU40" s="176"/>
      <c r="QV40" s="176"/>
      <c r="QW40" s="176"/>
      <c r="QX40" s="176"/>
      <c r="QY40" s="176"/>
      <c r="QZ40" s="176"/>
      <c r="RA40" s="176"/>
      <c r="RB40" s="176"/>
      <c r="RC40" s="176"/>
      <c r="RD40" s="176"/>
      <c r="RE40" s="176"/>
      <c r="RF40" s="176"/>
      <c r="RG40" s="176"/>
      <c r="RH40" s="176"/>
      <c r="RI40" s="176"/>
      <c r="RJ40" s="176"/>
      <c r="RK40" s="176"/>
      <c r="RL40" s="176"/>
      <c r="RM40" s="176"/>
      <c r="RN40" s="176"/>
      <c r="RO40" s="176"/>
      <c r="RP40" s="176"/>
      <c r="RQ40" s="176"/>
      <c r="RR40" s="176"/>
      <c r="RS40" s="176"/>
      <c r="RT40" s="176"/>
      <c r="RU40" s="176"/>
      <c r="RV40" s="176"/>
      <c r="RW40" s="176"/>
      <c r="RX40" s="176"/>
      <c r="RY40" s="176"/>
      <c r="RZ40" s="176"/>
      <c r="SA40" s="176"/>
      <c r="SB40" s="176"/>
      <c r="SC40" s="176"/>
      <c r="SD40" s="176"/>
      <c r="SE40" s="176"/>
      <c r="SF40" s="176"/>
      <c r="SG40" s="176"/>
      <c r="SH40" s="176"/>
      <c r="SI40" s="176"/>
      <c r="SJ40" s="176"/>
      <c r="SK40" s="176"/>
      <c r="SL40" s="176"/>
      <c r="SM40" s="176"/>
      <c r="SN40" s="176"/>
      <c r="SO40" s="176"/>
      <c r="SP40" s="176"/>
      <c r="SQ40" s="176"/>
      <c r="SR40" s="176"/>
      <c r="SS40" s="176"/>
      <c r="ST40" s="176"/>
      <c r="SU40" s="176"/>
      <c r="SV40" s="176"/>
      <c r="SW40" s="176"/>
      <c r="SX40" s="176"/>
      <c r="SY40" s="176"/>
      <c r="SZ40" s="176"/>
      <c r="TA40" s="176"/>
      <c r="TB40" s="176"/>
      <c r="TC40" s="176"/>
      <c r="TD40" s="176"/>
      <c r="TE40" s="176"/>
      <c r="TF40" s="176"/>
      <c r="TG40" s="176"/>
      <c r="TH40" s="176"/>
      <c r="TI40" s="176"/>
      <c r="TJ40" s="176"/>
      <c r="TK40" s="176"/>
      <c r="TL40" s="176"/>
      <c r="TM40" s="176"/>
      <c r="TN40" s="176"/>
      <c r="TO40" s="176"/>
      <c r="TP40" s="176"/>
      <c r="TQ40" s="176"/>
      <c r="TR40" s="176"/>
      <c r="TS40" s="176"/>
      <c r="TT40" s="176"/>
      <c r="TU40" s="176"/>
      <c r="TV40" s="176"/>
      <c r="TW40" s="176"/>
      <c r="TX40" s="176"/>
      <c r="TY40" s="176"/>
      <c r="TZ40" s="176"/>
      <c r="UA40" s="176"/>
      <c r="UB40" s="176"/>
      <c r="UC40" s="176"/>
      <c r="UD40" s="176"/>
      <c r="UE40" s="176"/>
      <c r="UF40" s="176"/>
      <c r="UG40" s="176"/>
      <c r="UH40" s="176"/>
      <c r="UI40" s="176"/>
      <c r="UJ40" s="176"/>
      <c r="UK40" s="176"/>
      <c r="UL40" s="176"/>
      <c r="UM40" s="176"/>
      <c r="UN40" s="176"/>
      <c r="UO40" s="176"/>
      <c r="UP40" s="176"/>
      <c r="UQ40" s="176"/>
      <c r="UR40" s="176"/>
      <c r="US40" s="176"/>
      <c r="UT40" s="176"/>
      <c r="UU40" s="176"/>
      <c r="UV40" s="176"/>
      <c r="UW40" s="176"/>
      <c r="UX40" s="176"/>
      <c r="UY40" s="176"/>
      <c r="UZ40" s="176"/>
      <c r="VA40" s="176"/>
      <c r="VB40" s="176"/>
      <c r="VC40" s="176"/>
      <c r="VD40" s="176"/>
      <c r="VE40" s="176"/>
      <c r="VF40" s="176"/>
      <c r="VG40" s="176"/>
      <c r="VH40" s="176"/>
      <c r="VI40" s="176"/>
      <c r="VJ40" s="176"/>
      <c r="VK40" s="176"/>
      <c r="VL40" s="176"/>
      <c r="VM40" s="176"/>
      <c r="VN40" s="176"/>
      <c r="VO40" s="176"/>
      <c r="VP40" s="176"/>
      <c r="VQ40" s="176"/>
      <c r="VR40" s="176"/>
      <c r="VS40" s="176"/>
      <c r="VT40" s="176"/>
      <c r="VU40" s="176"/>
      <c r="VV40" s="176"/>
      <c r="VW40" s="176"/>
      <c r="VX40" s="176"/>
      <c r="VY40" s="176"/>
      <c r="VZ40" s="176"/>
      <c r="WA40" s="176"/>
      <c r="WB40" s="176"/>
      <c r="WC40" s="176"/>
      <c r="WD40" s="176"/>
      <c r="WE40" s="176"/>
      <c r="WF40" s="176"/>
      <c r="WG40" s="176"/>
      <c r="WH40" s="176"/>
      <c r="WI40" s="176"/>
      <c r="WJ40" s="176"/>
      <c r="WK40" s="176"/>
      <c r="WL40" s="176"/>
      <c r="WM40" s="176"/>
      <c r="WN40" s="176"/>
      <c r="WO40" s="176"/>
      <c r="WP40" s="176"/>
      <c r="WQ40" s="176"/>
      <c r="WR40" s="176"/>
      <c r="WS40" s="176"/>
      <c r="WT40" s="176"/>
      <c r="WU40" s="176"/>
      <c r="WV40" s="176"/>
      <c r="WW40" s="176"/>
      <c r="WX40" s="176"/>
      <c r="WY40" s="176"/>
      <c r="WZ40" s="176"/>
      <c r="XA40" s="176"/>
      <c r="XB40" s="176"/>
      <c r="XC40" s="176"/>
      <c r="XD40" s="176"/>
      <c r="XE40" s="176"/>
      <c r="XF40" s="176"/>
      <c r="XG40" s="176"/>
      <c r="XH40" s="176"/>
      <c r="XI40" s="176"/>
      <c r="XJ40" s="176"/>
      <c r="XK40" s="176"/>
      <c r="XL40" s="176"/>
      <c r="XM40" s="176"/>
      <c r="XN40" s="176"/>
      <c r="XO40" s="176"/>
      <c r="XP40" s="176"/>
      <c r="XQ40" s="176"/>
      <c r="XR40" s="176"/>
      <c r="XS40" s="176"/>
      <c r="XT40" s="176"/>
      <c r="XU40" s="176"/>
      <c r="XV40" s="176"/>
      <c r="XW40" s="176"/>
      <c r="XX40" s="176"/>
      <c r="XY40" s="176"/>
      <c r="XZ40" s="176"/>
      <c r="YA40" s="176"/>
      <c r="YB40" s="176"/>
      <c r="YC40" s="176"/>
      <c r="YD40" s="176"/>
      <c r="YE40" s="176"/>
      <c r="YF40" s="176"/>
      <c r="YG40" s="176"/>
      <c r="YH40" s="176"/>
      <c r="YI40" s="176"/>
      <c r="YJ40" s="176"/>
      <c r="YK40" s="176"/>
      <c r="YL40" s="176"/>
      <c r="YM40" s="176"/>
      <c r="YN40" s="176"/>
      <c r="YO40" s="176"/>
      <c r="YP40" s="176"/>
      <c r="YQ40" s="176"/>
      <c r="YR40" s="176"/>
      <c r="YS40" s="176"/>
      <c r="YT40" s="176"/>
      <c r="YU40" s="176"/>
      <c r="YV40" s="176"/>
      <c r="YW40" s="176"/>
      <c r="YX40" s="176"/>
      <c r="YY40" s="176"/>
      <c r="YZ40" s="176"/>
      <c r="ZA40" s="176"/>
      <c r="ZB40" s="176"/>
      <c r="ZC40" s="176"/>
      <c r="ZD40" s="176"/>
      <c r="ZE40" s="176"/>
      <c r="ZF40" s="176"/>
      <c r="ZG40" s="176"/>
      <c r="ZH40" s="176"/>
      <c r="ZI40" s="176"/>
      <c r="ZJ40" s="176"/>
      <c r="ZK40" s="176"/>
      <c r="ZL40" s="176"/>
      <c r="ZM40" s="176"/>
      <c r="ZN40" s="176"/>
      <c r="ZO40" s="176"/>
      <c r="ZP40" s="176"/>
    </row>
    <row r="41" spans="1:692"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  <c r="FO41" s="176"/>
      <c r="FP41" s="176"/>
      <c r="FQ41" s="176"/>
      <c r="FR41" s="176"/>
      <c r="FS41" s="176"/>
      <c r="FT41" s="176"/>
      <c r="FU41" s="176"/>
      <c r="FV41" s="176"/>
      <c r="FW41" s="176"/>
      <c r="FX41" s="176"/>
      <c r="FY41" s="176"/>
      <c r="FZ41" s="176"/>
      <c r="GA41" s="176"/>
      <c r="GB41" s="176"/>
      <c r="GC41" s="176"/>
      <c r="GD41" s="176"/>
      <c r="GE41" s="176"/>
      <c r="GF41" s="176"/>
      <c r="GG41" s="176"/>
      <c r="GH41" s="176"/>
      <c r="GI41" s="176"/>
      <c r="GJ41" s="176"/>
      <c r="GK41" s="176"/>
      <c r="GL41" s="176"/>
      <c r="GM41" s="176"/>
      <c r="GN41" s="176"/>
      <c r="GO41" s="176"/>
      <c r="GP41" s="176"/>
      <c r="GQ41" s="176"/>
      <c r="GR41" s="176"/>
      <c r="GS41" s="176"/>
      <c r="GT41" s="176"/>
      <c r="GU41" s="176"/>
      <c r="GV41" s="176"/>
      <c r="GW41" s="176"/>
      <c r="GX41" s="176"/>
      <c r="GY41" s="176"/>
      <c r="GZ41" s="176"/>
      <c r="HA41" s="176"/>
      <c r="HB41" s="176"/>
      <c r="HC41" s="176"/>
      <c r="HD41" s="176"/>
      <c r="HE41" s="176"/>
      <c r="HF41" s="176"/>
      <c r="HG41" s="176"/>
      <c r="HH41" s="176"/>
      <c r="HI41" s="176"/>
      <c r="HJ41" s="176"/>
      <c r="HK41" s="176"/>
      <c r="HL41" s="176"/>
      <c r="HM41" s="176"/>
      <c r="HN41" s="176"/>
      <c r="HO41" s="176"/>
      <c r="HP41" s="176"/>
      <c r="HQ41" s="176"/>
      <c r="HR41" s="176"/>
      <c r="HS41" s="176"/>
      <c r="HT41" s="176"/>
      <c r="HU41" s="176"/>
      <c r="HV41" s="176"/>
      <c r="HW41" s="176"/>
      <c r="HX41" s="176"/>
      <c r="HY41" s="176"/>
      <c r="HZ41" s="176"/>
      <c r="IA41" s="176"/>
      <c r="IB41" s="176"/>
      <c r="IC41" s="176"/>
      <c r="ID41" s="176"/>
      <c r="IE41" s="176"/>
      <c r="IF41" s="176"/>
      <c r="IG41" s="176"/>
      <c r="IH41" s="176"/>
      <c r="II41" s="176"/>
      <c r="IJ41" s="176"/>
      <c r="IK41" s="176"/>
      <c r="IL41" s="176"/>
      <c r="IM41" s="176"/>
      <c r="IN41" s="176"/>
      <c r="IO41" s="176"/>
      <c r="IP41" s="176"/>
      <c r="IQ41" s="176"/>
      <c r="IR41" s="176"/>
      <c r="IS41" s="176"/>
      <c r="IT41" s="176"/>
      <c r="IU41" s="176"/>
      <c r="IV41" s="176"/>
      <c r="IW41" s="176"/>
      <c r="IX41" s="176"/>
      <c r="IY41" s="176"/>
      <c r="IZ41" s="176"/>
      <c r="JA41" s="176"/>
      <c r="JB41" s="176"/>
      <c r="JC41" s="176"/>
      <c r="JD41" s="176"/>
      <c r="JE41" s="176"/>
      <c r="JF41" s="176"/>
      <c r="JG41" s="176"/>
      <c r="JH41" s="176"/>
      <c r="JI41" s="176"/>
      <c r="JJ41" s="176"/>
      <c r="JK41" s="176"/>
      <c r="JL41" s="176"/>
      <c r="JM41" s="176"/>
      <c r="JN41" s="176"/>
      <c r="JO41" s="176"/>
      <c r="JP41" s="176"/>
      <c r="JQ41" s="176"/>
      <c r="JR41" s="176"/>
      <c r="JS41" s="176"/>
      <c r="JT41" s="176"/>
      <c r="JU41" s="176"/>
      <c r="JV41" s="176"/>
      <c r="JW41" s="176"/>
      <c r="JX41" s="176"/>
      <c r="JY41" s="176"/>
      <c r="JZ41" s="176"/>
      <c r="KA41" s="176"/>
      <c r="KB41" s="176"/>
      <c r="KC41" s="176"/>
      <c r="KD41" s="176"/>
      <c r="KE41" s="176"/>
      <c r="KF41" s="176"/>
      <c r="KG41" s="176"/>
      <c r="KH41" s="176"/>
      <c r="KI41" s="176"/>
      <c r="KJ41" s="176"/>
      <c r="KK41" s="176"/>
      <c r="KL41" s="176"/>
      <c r="KM41" s="176"/>
      <c r="KN41" s="176"/>
      <c r="KO41" s="176"/>
      <c r="KP41" s="176"/>
      <c r="KQ41" s="176"/>
      <c r="KR41" s="176"/>
      <c r="KS41" s="176"/>
      <c r="KT41" s="176"/>
      <c r="KU41" s="176"/>
      <c r="KV41" s="176"/>
      <c r="KW41" s="176"/>
      <c r="KX41" s="176"/>
      <c r="KY41" s="176"/>
      <c r="KZ41" s="176"/>
      <c r="LA41" s="176"/>
      <c r="LB41" s="176"/>
      <c r="LC41" s="176"/>
      <c r="LD41" s="176"/>
      <c r="LE41" s="176"/>
      <c r="LF41" s="176"/>
      <c r="LG41" s="176"/>
      <c r="LH41" s="176"/>
      <c r="LI41" s="176"/>
      <c r="LJ41" s="176"/>
      <c r="LK41" s="176"/>
      <c r="LL41" s="176"/>
      <c r="LM41" s="176"/>
      <c r="LN41" s="176"/>
      <c r="LO41" s="176"/>
      <c r="LP41" s="176"/>
      <c r="LQ41" s="176"/>
      <c r="LR41" s="176"/>
      <c r="LS41" s="176"/>
      <c r="LT41" s="176"/>
      <c r="LU41" s="176"/>
      <c r="LV41" s="176"/>
      <c r="LW41" s="176"/>
      <c r="LX41" s="176"/>
      <c r="LY41" s="176"/>
      <c r="LZ41" s="176"/>
      <c r="MA41" s="176"/>
      <c r="MB41" s="176"/>
      <c r="MC41" s="176"/>
      <c r="MD41" s="176"/>
      <c r="ME41" s="176"/>
      <c r="MF41" s="176"/>
      <c r="MG41" s="176"/>
      <c r="MH41" s="176"/>
      <c r="MI41" s="176"/>
      <c r="MJ41" s="176"/>
      <c r="MK41" s="176"/>
      <c r="ML41" s="176"/>
      <c r="MM41" s="176"/>
      <c r="MN41" s="176"/>
      <c r="MO41" s="176"/>
      <c r="MP41" s="176"/>
      <c r="MQ41" s="176"/>
      <c r="MR41" s="176"/>
      <c r="MS41" s="176"/>
      <c r="MT41" s="176"/>
      <c r="MU41" s="176"/>
      <c r="MV41" s="176"/>
      <c r="MW41" s="176"/>
      <c r="MX41" s="176"/>
      <c r="MY41" s="176"/>
      <c r="MZ41" s="176"/>
      <c r="NA41" s="176"/>
      <c r="NB41" s="176"/>
      <c r="NC41" s="176"/>
      <c r="ND41" s="176"/>
      <c r="NE41" s="176"/>
      <c r="NF41" s="176"/>
      <c r="NG41" s="176"/>
      <c r="NH41" s="176"/>
      <c r="NI41" s="176"/>
      <c r="NJ41" s="176"/>
      <c r="NK41" s="176"/>
      <c r="NL41" s="176"/>
      <c r="NM41" s="176"/>
      <c r="NN41" s="176"/>
      <c r="NO41" s="176"/>
      <c r="NP41" s="176"/>
      <c r="NQ41" s="176"/>
      <c r="NR41" s="176"/>
      <c r="NS41" s="176"/>
      <c r="NT41" s="176"/>
      <c r="NU41" s="176"/>
      <c r="NV41" s="176"/>
      <c r="NW41" s="176"/>
      <c r="NX41" s="176"/>
      <c r="NY41" s="176"/>
      <c r="NZ41" s="176"/>
      <c r="OA41" s="176"/>
      <c r="OB41" s="176"/>
      <c r="OC41" s="176"/>
      <c r="OD41" s="176"/>
      <c r="OE41" s="176"/>
      <c r="OF41" s="176"/>
      <c r="OG41" s="176"/>
      <c r="OH41" s="176"/>
      <c r="OI41" s="176"/>
      <c r="OJ41" s="176"/>
      <c r="OK41" s="176"/>
      <c r="OL41" s="176"/>
      <c r="OM41" s="176"/>
      <c r="ON41" s="176"/>
      <c r="OO41" s="176"/>
      <c r="OP41" s="176"/>
      <c r="OQ41" s="176"/>
      <c r="OR41" s="176"/>
      <c r="OS41" s="176"/>
      <c r="OT41" s="176"/>
      <c r="OU41" s="176"/>
      <c r="OV41" s="176"/>
      <c r="OW41" s="176"/>
      <c r="OX41" s="176"/>
      <c r="OY41" s="176"/>
      <c r="OZ41" s="176"/>
      <c r="PA41" s="176"/>
      <c r="PB41" s="176"/>
      <c r="PC41" s="176"/>
      <c r="PD41" s="176"/>
      <c r="PE41" s="176"/>
      <c r="PF41" s="176"/>
      <c r="PG41" s="176"/>
      <c r="PH41" s="176"/>
      <c r="PI41" s="176"/>
      <c r="PJ41" s="176"/>
      <c r="PK41" s="176"/>
      <c r="PL41" s="176"/>
      <c r="PM41" s="176"/>
      <c r="PN41" s="176"/>
      <c r="PO41" s="176"/>
      <c r="PP41" s="176"/>
      <c r="PQ41" s="176"/>
      <c r="PR41" s="176"/>
      <c r="PS41" s="176"/>
      <c r="PT41" s="176"/>
      <c r="PU41" s="176"/>
      <c r="PV41" s="176"/>
      <c r="PW41" s="176"/>
      <c r="PX41" s="176"/>
      <c r="PY41" s="176"/>
      <c r="PZ41" s="176"/>
      <c r="QA41" s="176"/>
      <c r="QB41" s="176"/>
      <c r="QC41" s="176"/>
      <c r="QD41" s="176"/>
      <c r="QE41" s="176"/>
      <c r="QF41" s="176"/>
      <c r="QG41" s="176"/>
      <c r="QH41" s="176"/>
      <c r="QI41" s="176"/>
      <c r="QJ41" s="176"/>
      <c r="QK41" s="176"/>
      <c r="QL41" s="176"/>
      <c r="QM41" s="176"/>
      <c r="QN41" s="176"/>
      <c r="QO41" s="176"/>
      <c r="QP41" s="176"/>
      <c r="QQ41" s="176"/>
      <c r="QR41" s="176"/>
      <c r="QS41" s="176"/>
      <c r="QT41" s="176"/>
      <c r="QU41" s="176"/>
      <c r="QV41" s="176"/>
      <c r="QW41" s="176"/>
      <c r="QX41" s="176"/>
      <c r="QY41" s="176"/>
      <c r="QZ41" s="176"/>
      <c r="RA41" s="176"/>
      <c r="RB41" s="176"/>
      <c r="RC41" s="176"/>
      <c r="RD41" s="176"/>
      <c r="RE41" s="176"/>
      <c r="RF41" s="176"/>
      <c r="RG41" s="176"/>
      <c r="RH41" s="176"/>
      <c r="RI41" s="176"/>
      <c r="RJ41" s="176"/>
      <c r="RK41" s="176"/>
      <c r="RL41" s="176"/>
      <c r="RM41" s="176"/>
      <c r="RN41" s="176"/>
      <c r="RO41" s="176"/>
      <c r="RP41" s="176"/>
      <c r="RQ41" s="176"/>
      <c r="RR41" s="176"/>
      <c r="RS41" s="176"/>
      <c r="RT41" s="176"/>
      <c r="RU41" s="176"/>
      <c r="RV41" s="176"/>
      <c r="RW41" s="176"/>
      <c r="RX41" s="176"/>
      <c r="RY41" s="176"/>
      <c r="RZ41" s="176"/>
      <c r="SA41" s="176"/>
      <c r="SB41" s="176"/>
      <c r="SC41" s="176"/>
      <c r="SD41" s="176"/>
      <c r="SE41" s="176"/>
      <c r="SF41" s="176"/>
      <c r="SG41" s="176"/>
      <c r="SH41" s="176"/>
      <c r="SI41" s="176"/>
      <c r="SJ41" s="176"/>
      <c r="SK41" s="176"/>
      <c r="SL41" s="176"/>
      <c r="SM41" s="176"/>
      <c r="SN41" s="176"/>
      <c r="SO41" s="176"/>
      <c r="SP41" s="176"/>
      <c r="SQ41" s="176"/>
      <c r="SR41" s="176"/>
      <c r="SS41" s="176"/>
      <c r="ST41" s="176"/>
      <c r="SU41" s="176"/>
      <c r="SV41" s="176"/>
      <c r="SW41" s="176"/>
      <c r="SX41" s="176"/>
      <c r="SY41" s="176"/>
      <c r="SZ41" s="176"/>
      <c r="TA41" s="176"/>
      <c r="TB41" s="176"/>
      <c r="TC41" s="176"/>
      <c r="TD41" s="176"/>
      <c r="TE41" s="176"/>
      <c r="TF41" s="176"/>
      <c r="TG41" s="176"/>
      <c r="TH41" s="176"/>
      <c r="TI41" s="176"/>
      <c r="TJ41" s="176"/>
      <c r="TK41" s="176"/>
      <c r="TL41" s="176"/>
      <c r="TM41" s="176"/>
      <c r="TN41" s="176"/>
      <c r="TO41" s="176"/>
      <c r="TP41" s="176"/>
      <c r="TQ41" s="176"/>
      <c r="TR41" s="176"/>
      <c r="TS41" s="176"/>
      <c r="TT41" s="176"/>
      <c r="TU41" s="176"/>
      <c r="TV41" s="176"/>
      <c r="TW41" s="176"/>
      <c r="TX41" s="176"/>
      <c r="TY41" s="176"/>
      <c r="TZ41" s="176"/>
      <c r="UA41" s="176"/>
      <c r="UB41" s="176"/>
      <c r="UC41" s="176"/>
      <c r="UD41" s="176"/>
      <c r="UE41" s="176"/>
      <c r="UF41" s="176"/>
      <c r="UG41" s="176"/>
      <c r="UH41" s="176"/>
      <c r="UI41" s="176"/>
      <c r="UJ41" s="176"/>
      <c r="UK41" s="176"/>
      <c r="UL41" s="176"/>
      <c r="UM41" s="176"/>
      <c r="UN41" s="176"/>
      <c r="UO41" s="176"/>
      <c r="UP41" s="176"/>
      <c r="UQ41" s="176"/>
      <c r="UR41" s="176"/>
      <c r="US41" s="176"/>
      <c r="UT41" s="176"/>
      <c r="UU41" s="176"/>
      <c r="UV41" s="176"/>
      <c r="UW41" s="176"/>
      <c r="UX41" s="176"/>
      <c r="UY41" s="176"/>
      <c r="UZ41" s="176"/>
      <c r="VA41" s="176"/>
      <c r="VB41" s="176"/>
      <c r="VC41" s="176"/>
      <c r="VD41" s="176"/>
      <c r="VE41" s="176"/>
      <c r="VF41" s="176"/>
      <c r="VG41" s="176"/>
      <c r="VH41" s="176"/>
      <c r="VI41" s="176"/>
      <c r="VJ41" s="176"/>
      <c r="VK41" s="176"/>
      <c r="VL41" s="176"/>
      <c r="VM41" s="176"/>
      <c r="VN41" s="176"/>
      <c r="VO41" s="176"/>
      <c r="VP41" s="176"/>
      <c r="VQ41" s="176"/>
      <c r="VR41" s="176"/>
      <c r="VS41" s="176"/>
      <c r="VT41" s="176"/>
      <c r="VU41" s="176"/>
      <c r="VV41" s="176"/>
      <c r="VW41" s="176"/>
      <c r="VX41" s="176"/>
      <c r="VY41" s="176"/>
      <c r="VZ41" s="176"/>
      <c r="WA41" s="176"/>
      <c r="WB41" s="176"/>
      <c r="WC41" s="176"/>
      <c r="WD41" s="176"/>
      <c r="WE41" s="176"/>
      <c r="WF41" s="176"/>
      <c r="WG41" s="176"/>
      <c r="WH41" s="176"/>
      <c r="WI41" s="176"/>
      <c r="WJ41" s="176"/>
      <c r="WK41" s="176"/>
      <c r="WL41" s="176"/>
      <c r="WM41" s="176"/>
      <c r="WN41" s="176"/>
      <c r="WO41" s="176"/>
      <c r="WP41" s="176"/>
      <c r="WQ41" s="176"/>
      <c r="WR41" s="176"/>
      <c r="WS41" s="176"/>
      <c r="WT41" s="176"/>
      <c r="WU41" s="176"/>
      <c r="WV41" s="176"/>
      <c r="WW41" s="176"/>
      <c r="WX41" s="176"/>
      <c r="WY41" s="176"/>
      <c r="WZ41" s="176"/>
      <c r="XA41" s="176"/>
      <c r="XB41" s="176"/>
      <c r="XC41" s="176"/>
      <c r="XD41" s="176"/>
      <c r="XE41" s="176"/>
      <c r="XF41" s="176"/>
      <c r="XG41" s="176"/>
      <c r="XH41" s="176"/>
      <c r="XI41" s="176"/>
      <c r="XJ41" s="176"/>
      <c r="XK41" s="176"/>
      <c r="XL41" s="176"/>
      <c r="XM41" s="176"/>
      <c r="XN41" s="176"/>
      <c r="XO41" s="176"/>
      <c r="XP41" s="176"/>
      <c r="XQ41" s="176"/>
      <c r="XR41" s="176"/>
      <c r="XS41" s="176"/>
      <c r="XT41" s="176"/>
      <c r="XU41" s="176"/>
      <c r="XV41" s="176"/>
      <c r="XW41" s="176"/>
      <c r="XX41" s="176"/>
      <c r="XY41" s="176"/>
      <c r="XZ41" s="176"/>
      <c r="YA41" s="176"/>
      <c r="YB41" s="176"/>
      <c r="YC41" s="176"/>
      <c r="YD41" s="176"/>
      <c r="YE41" s="176"/>
      <c r="YF41" s="176"/>
      <c r="YG41" s="176"/>
      <c r="YH41" s="176"/>
      <c r="YI41" s="176"/>
      <c r="YJ41" s="176"/>
      <c r="YK41" s="176"/>
      <c r="YL41" s="176"/>
      <c r="YM41" s="176"/>
      <c r="YN41" s="176"/>
      <c r="YO41" s="176"/>
      <c r="YP41" s="176"/>
      <c r="YQ41" s="176"/>
      <c r="YR41" s="176"/>
      <c r="YS41" s="176"/>
      <c r="YT41" s="176"/>
      <c r="YU41" s="176"/>
      <c r="YV41" s="176"/>
      <c r="YW41" s="176"/>
      <c r="YX41" s="176"/>
      <c r="YY41" s="176"/>
      <c r="YZ41" s="176"/>
      <c r="ZA41" s="176"/>
      <c r="ZB41" s="176"/>
      <c r="ZC41" s="176"/>
      <c r="ZD41" s="176"/>
      <c r="ZE41" s="176"/>
      <c r="ZF41" s="176"/>
      <c r="ZG41" s="176"/>
      <c r="ZH41" s="176"/>
      <c r="ZI41" s="176"/>
      <c r="ZJ41" s="176"/>
      <c r="ZK41" s="176"/>
      <c r="ZL41" s="176"/>
      <c r="ZM41" s="176"/>
      <c r="ZN41" s="176"/>
      <c r="ZO41" s="176"/>
      <c r="ZP41" s="176"/>
    </row>
    <row r="42" spans="1:692"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  <c r="IV42" s="176"/>
      <c r="IW42" s="176"/>
      <c r="IX42" s="176"/>
      <c r="IY42" s="176"/>
      <c r="IZ42" s="176"/>
      <c r="JA42" s="176"/>
      <c r="JB42" s="176"/>
      <c r="JC42" s="176"/>
      <c r="JD42" s="176"/>
      <c r="JE42" s="176"/>
      <c r="JF42" s="176"/>
      <c r="JG42" s="176"/>
      <c r="JH42" s="176"/>
      <c r="JI42" s="176"/>
      <c r="JJ42" s="176"/>
      <c r="JK42" s="176"/>
      <c r="JL42" s="176"/>
      <c r="JM42" s="176"/>
      <c r="JN42" s="176"/>
      <c r="JO42" s="176"/>
      <c r="JP42" s="176"/>
      <c r="JQ42" s="176"/>
      <c r="JR42" s="176"/>
      <c r="JS42" s="176"/>
      <c r="JT42" s="176"/>
      <c r="JU42" s="176"/>
      <c r="JV42" s="176"/>
      <c r="JW42" s="176"/>
      <c r="JX42" s="176"/>
      <c r="JY42" s="176"/>
      <c r="JZ42" s="176"/>
      <c r="KA42" s="176"/>
      <c r="KB42" s="176"/>
      <c r="KC42" s="176"/>
      <c r="KD42" s="176"/>
      <c r="KE42" s="176"/>
      <c r="KF42" s="176"/>
      <c r="KG42" s="176"/>
      <c r="KH42" s="176"/>
      <c r="KI42" s="176"/>
      <c r="KJ42" s="176"/>
      <c r="KK42" s="176"/>
      <c r="KL42" s="176"/>
      <c r="KM42" s="176"/>
      <c r="KN42" s="176"/>
      <c r="KO42" s="176"/>
      <c r="KP42" s="176"/>
      <c r="KQ42" s="176"/>
      <c r="KR42" s="176"/>
      <c r="KS42" s="176"/>
      <c r="KT42" s="176"/>
      <c r="KU42" s="176"/>
      <c r="KV42" s="176"/>
      <c r="KW42" s="176"/>
      <c r="KX42" s="176"/>
      <c r="KY42" s="176"/>
      <c r="KZ42" s="176"/>
      <c r="LA42" s="176"/>
      <c r="LB42" s="176"/>
      <c r="LC42" s="176"/>
      <c r="LD42" s="176"/>
      <c r="LE42" s="176"/>
      <c r="LF42" s="176"/>
      <c r="LG42" s="176"/>
      <c r="LH42" s="176"/>
      <c r="LI42" s="176"/>
      <c r="LJ42" s="176"/>
      <c r="LK42" s="176"/>
      <c r="LL42" s="176"/>
      <c r="LM42" s="176"/>
      <c r="LN42" s="176"/>
      <c r="LO42" s="176"/>
      <c r="LP42" s="176"/>
      <c r="LQ42" s="176"/>
      <c r="LR42" s="176"/>
      <c r="LS42" s="176"/>
      <c r="LT42" s="176"/>
      <c r="LU42" s="176"/>
      <c r="LV42" s="176"/>
      <c r="LW42" s="176"/>
      <c r="LX42" s="176"/>
      <c r="LY42" s="176"/>
      <c r="LZ42" s="176"/>
      <c r="MA42" s="176"/>
      <c r="MB42" s="176"/>
      <c r="MC42" s="176"/>
      <c r="MD42" s="176"/>
      <c r="ME42" s="176"/>
      <c r="MF42" s="176"/>
      <c r="MG42" s="176"/>
      <c r="MH42" s="176"/>
      <c r="MI42" s="176"/>
      <c r="MJ42" s="176"/>
      <c r="MK42" s="176"/>
      <c r="ML42" s="176"/>
      <c r="MM42" s="176"/>
      <c r="MN42" s="176"/>
      <c r="MO42" s="176"/>
      <c r="MP42" s="176"/>
      <c r="MQ42" s="176"/>
      <c r="MR42" s="176"/>
      <c r="MS42" s="176"/>
      <c r="MT42" s="176"/>
      <c r="MU42" s="176"/>
      <c r="MV42" s="176"/>
      <c r="MW42" s="176"/>
      <c r="MX42" s="176"/>
      <c r="MY42" s="176"/>
      <c r="MZ42" s="176"/>
      <c r="NA42" s="176"/>
      <c r="NB42" s="176"/>
      <c r="NC42" s="176"/>
      <c r="ND42" s="176"/>
      <c r="NE42" s="176"/>
      <c r="NF42" s="176"/>
      <c r="NG42" s="176"/>
      <c r="NH42" s="176"/>
      <c r="NI42" s="176"/>
      <c r="NJ42" s="176"/>
      <c r="NK42" s="176"/>
      <c r="NL42" s="176"/>
      <c r="NM42" s="176"/>
      <c r="NN42" s="176"/>
      <c r="NO42" s="176"/>
      <c r="NP42" s="176"/>
      <c r="NQ42" s="176"/>
      <c r="NR42" s="176"/>
      <c r="NS42" s="176"/>
      <c r="NT42" s="176"/>
      <c r="NU42" s="176"/>
      <c r="NV42" s="176"/>
      <c r="NW42" s="176"/>
      <c r="NX42" s="176"/>
      <c r="NY42" s="176"/>
      <c r="NZ42" s="176"/>
      <c r="OA42" s="176"/>
      <c r="OB42" s="176"/>
      <c r="OC42" s="176"/>
      <c r="OD42" s="176"/>
      <c r="OE42" s="176"/>
      <c r="OF42" s="176"/>
      <c r="OG42" s="176"/>
      <c r="OH42" s="176"/>
      <c r="OI42" s="176"/>
      <c r="OJ42" s="176"/>
      <c r="OK42" s="176"/>
      <c r="OL42" s="176"/>
      <c r="OM42" s="176"/>
      <c r="ON42" s="176"/>
      <c r="OO42" s="176"/>
      <c r="OP42" s="176"/>
      <c r="OQ42" s="176"/>
      <c r="OR42" s="176"/>
      <c r="OS42" s="176"/>
      <c r="OT42" s="176"/>
      <c r="OU42" s="176"/>
      <c r="OV42" s="176"/>
      <c r="OW42" s="176"/>
      <c r="OX42" s="176"/>
      <c r="OY42" s="176"/>
      <c r="OZ42" s="176"/>
      <c r="PA42" s="176"/>
      <c r="PB42" s="176"/>
      <c r="PC42" s="176"/>
      <c r="PD42" s="176"/>
      <c r="PE42" s="176"/>
      <c r="PF42" s="176"/>
      <c r="PG42" s="176"/>
      <c r="PH42" s="176"/>
      <c r="PI42" s="176"/>
      <c r="PJ42" s="176"/>
      <c r="PK42" s="176"/>
      <c r="PL42" s="176"/>
      <c r="PM42" s="176"/>
      <c r="PN42" s="176"/>
      <c r="PO42" s="176"/>
      <c r="PP42" s="176"/>
      <c r="PQ42" s="176"/>
      <c r="PR42" s="176"/>
      <c r="PS42" s="176"/>
      <c r="PT42" s="176"/>
      <c r="PU42" s="176"/>
      <c r="PV42" s="176"/>
      <c r="PW42" s="176"/>
      <c r="PX42" s="176"/>
      <c r="PY42" s="176"/>
      <c r="PZ42" s="176"/>
      <c r="QA42" s="176"/>
      <c r="QB42" s="176"/>
      <c r="QC42" s="176"/>
      <c r="QD42" s="176"/>
      <c r="QE42" s="176"/>
      <c r="QF42" s="176"/>
      <c r="QG42" s="176"/>
      <c r="QH42" s="176"/>
      <c r="QI42" s="176"/>
      <c r="QJ42" s="176"/>
      <c r="QK42" s="176"/>
      <c r="QL42" s="176"/>
      <c r="QM42" s="176"/>
      <c r="QN42" s="176"/>
      <c r="QO42" s="176"/>
      <c r="QP42" s="176"/>
      <c r="QQ42" s="176"/>
      <c r="QR42" s="176"/>
      <c r="QS42" s="176"/>
      <c r="QT42" s="176"/>
      <c r="QU42" s="176"/>
      <c r="QV42" s="176"/>
      <c r="QW42" s="176"/>
      <c r="QX42" s="176"/>
      <c r="QY42" s="176"/>
      <c r="QZ42" s="176"/>
      <c r="RA42" s="176"/>
      <c r="RB42" s="176"/>
      <c r="RC42" s="176"/>
      <c r="RD42" s="176"/>
      <c r="RE42" s="176"/>
      <c r="RF42" s="176"/>
      <c r="RG42" s="176"/>
      <c r="RH42" s="176"/>
      <c r="RI42" s="176"/>
      <c r="RJ42" s="176"/>
      <c r="RK42" s="176"/>
      <c r="RL42" s="176"/>
      <c r="RM42" s="176"/>
      <c r="RN42" s="176"/>
      <c r="RO42" s="176"/>
      <c r="RP42" s="176"/>
      <c r="RQ42" s="176"/>
      <c r="RR42" s="176"/>
      <c r="RS42" s="176"/>
      <c r="RT42" s="176"/>
      <c r="RU42" s="176"/>
      <c r="RV42" s="176"/>
      <c r="RW42" s="176"/>
      <c r="RX42" s="176"/>
      <c r="RY42" s="176"/>
      <c r="RZ42" s="176"/>
      <c r="SA42" s="176"/>
      <c r="SB42" s="176"/>
      <c r="SC42" s="176"/>
      <c r="SD42" s="176"/>
      <c r="SE42" s="176"/>
      <c r="SF42" s="176"/>
      <c r="SG42" s="176"/>
      <c r="SH42" s="176"/>
      <c r="SI42" s="176"/>
      <c r="SJ42" s="176"/>
      <c r="SK42" s="176"/>
      <c r="SL42" s="176"/>
      <c r="SM42" s="176"/>
      <c r="SN42" s="176"/>
      <c r="SO42" s="176"/>
      <c r="SP42" s="176"/>
      <c r="SQ42" s="176"/>
      <c r="SR42" s="176"/>
      <c r="SS42" s="176"/>
      <c r="ST42" s="176"/>
      <c r="SU42" s="176"/>
      <c r="SV42" s="176"/>
      <c r="SW42" s="176"/>
      <c r="SX42" s="176"/>
      <c r="SY42" s="176"/>
      <c r="SZ42" s="176"/>
      <c r="TA42" s="176"/>
      <c r="TB42" s="176"/>
      <c r="TC42" s="176"/>
      <c r="TD42" s="176"/>
      <c r="TE42" s="176"/>
      <c r="TF42" s="176"/>
      <c r="TG42" s="176"/>
      <c r="TH42" s="176"/>
      <c r="TI42" s="176"/>
      <c r="TJ42" s="176"/>
      <c r="TK42" s="176"/>
      <c r="TL42" s="176"/>
      <c r="TM42" s="176"/>
      <c r="TN42" s="176"/>
      <c r="TO42" s="176"/>
      <c r="TP42" s="176"/>
      <c r="TQ42" s="176"/>
      <c r="TR42" s="176"/>
      <c r="TS42" s="176"/>
      <c r="TT42" s="176"/>
      <c r="TU42" s="176"/>
      <c r="TV42" s="176"/>
      <c r="TW42" s="176"/>
      <c r="TX42" s="176"/>
      <c r="TY42" s="176"/>
      <c r="TZ42" s="176"/>
      <c r="UA42" s="176"/>
      <c r="UB42" s="176"/>
      <c r="UC42" s="176"/>
      <c r="UD42" s="176"/>
      <c r="UE42" s="176"/>
      <c r="UF42" s="176"/>
      <c r="UG42" s="176"/>
      <c r="UH42" s="176"/>
      <c r="UI42" s="176"/>
      <c r="UJ42" s="176"/>
      <c r="UK42" s="176"/>
      <c r="UL42" s="176"/>
      <c r="UM42" s="176"/>
      <c r="UN42" s="176"/>
      <c r="UO42" s="176"/>
      <c r="UP42" s="176"/>
      <c r="UQ42" s="176"/>
      <c r="UR42" s="176"/>
      <c r="US42" s="176"/>
      <c r="UT42" s="176"/>
      <c r="UU42" s="176"/>
      <c r="UV42" s="176"/>
      <c r="UW42" s="176"/>
      <c r="UX42" s="176"/>
      <c r="UY42" s="176"/>
      <c r="UZ42" s="176"/>
      <c r="VA42" s="176"/>
      <c r="VB42" s="176"/>
      <c r="VC42" s="176"/>
      <c r="VD42" s="176"/>
      <c r="VE42" s="176"/>
      <c r="VF42" s="176"/>
      <c r="VG42" s="176"/>
      <c r="VH42" s="176"/>
      <c r="VI42" s="176"/>
      <c r="VJ42" s="176"/>
      <c r="VK42" s="176"/>
      <c r="VL42" s="176"/>
      <c r="VM42" s="176"/>
      <c r="VN42" s="176"/>
      <c r="VO42" s="176"/>
      <c r="VP42" s="176"/>
      <c r="VQ42" s="176"/>
      <c r="VR42" s="176"/>
      <c r="VS42" s="176"/>
      <c r="VT42" s="176"/>
      <c r="VU42" s="176"/>
      <c r="VV42" s="176"/>
      <c r="VW42" s="176"/>
      <c r="VX42" s="176"/>
      <c r="VY42" s="176"/>
      <c r="VZ42" s="176"/>
      <c r="WA42" s="176"/>
      <c r="WB42" s="176"/>
      <c r="WC42" s="176"/>
      <c r="WD42" s="176"/>
      <c r="WE42" s="176"/>
      <c r="WF42" s="176"/>
      <c r="WG42" s="176"/>
      <c r="WH42" s="176"/>
      <c r="WI42" s="176"/>
      <c r="WJ42" s="176"/>
      <c r="WK42" s="176"/>
      <c r="WL42" s="176"/>
      <c r="WM42" s="176"/>
      <c r="WN42" s="176"/>
      <c r="WO42" s="176"/>
      <c r="WP42" s="176"/>
      <c r="WQ42" s="176"/>
      <c r="WR42" s="176"/>
      <c r="WS42" s="176"/>
      <c r="WT42" s="176"/>
      <c r="WU42" s="176"/>
      <c r="WV42" s="176"/>
      <c r="WW42" s="176"/>
      <c r="WX42" s="176"/>
      <c r="WY42" s="176"/>
      <c r="WZ42" s="176"/>
      <c r="XA42" s="176"/>
      <c r="XB42" s="176"/>
      <c r="XC42" s="176"/>
      <c r="XD42" s="176"/>
      <c r="XE42" s="176"/>
      <c r="XF42" s="176"/>
      <c r="XG42" s="176"/>
      <c r="XH42" s="176"/>
      <c r="XI42" s="176"/>
      <c r="XJ42" s="176"/>
      <c r="XK42" s="176"/>
      <c r="XL42" s="176"/>
      <c r="XM42" s="176"/>
      <c r="XN42" s="176"/>
      <c r="XO42" s="176"/>
      <c r="XP42" s="176"/>
      <c r="XQ42" s="176"/>
      <c r="XR42" s="176"/>
      <c r="XS42" s="176"/>
      <c r="XT42" s="176"/>
      <c r="XU42" s="176"/>
      <c r="XV42" s="176"/>
      <c r="XW42" s="176"/>
      <c r="XX42" s="176"/>
      <c r="XY42" s="176"/>
      <c r="XZ42" s="176"/>
      <c r="YA42" s="176"/>
      <c r="YB42" s="176"/>
      <c r="YC42" s="176"/>
      <c r="YD42" s="176"/>
      <c r="YE42" s="176"/>
      <c r="YF42" s="176"/>
      <c r="YG42" s="176"/>
      <c r="YH42" s="176"/>
      <c r="YI42" s="176"/>
      <c r="YJ42" s="176"/>
      <c r="YK42" s="176"/>
      <c r="YL42" s="176"/>
      <c r="YM42" s="176"/>
      <c r="YN42" s="176"/>
      <c r="YO42" s="176"/>
      <c r="YP42" s="176"/>
      <c r="YQ42" s="176"/>
      <c r="YR42" s="176"/>
      <c r="YS42" s="176"/>
      <c r="YT42" s="176"/>
      <c r="YU42" s="176"/>
      <c r="YV42" s="176"/>
      <c r="YW42" s="176"/>
      <c r="YX42" s="176"/>
      <c r="YY42" s="176"/>
      <c r="YZ42" s="176"/>
      <c r="ZA42" s="176"/>
      <c r="ZB42" s="176"/>
      <c r="ZC42" s="176"/>
      <c r="ZD42" s="176"/>
      <c r="ZE42" s="176"/>
      <c r="ZF42" s="176"/>
      <c r="ZG42" s="176"/>
      <c r="ZH42" s="176"/>
      <c r="ZI42" s="176"/>
      <c r="ZJ42" s="176"/>
      <c r="ZK42" s="176"/>
      <c r="ZL42" s="176"/>
      <c r="ZM42" s="176"/>
      <c r="ZN42" s="176"/>
      <c r="ZO42" s="176"/>
      <c r="ZP42" s="176"/>
    </row>
    <row r="43" spans="1:692"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  <c r="GF43" s="176"/>
      <c r="GG43" s="176"/>
      <c r="GH43" s="176"/>
      <c r="GI43" s="176"/>
      <c r="GJ43" s="176"/>
      <c r="GK43" s="176"/>
      <c r="GL43" s="176"/>
      <c r="GM43" s="176"/>
      <c r="GN43" s="176"/>
      <c r="GO43" s="176"/>
      <c r="GP43" s="176"/>
      <c r="GQ43" s="176"/>
      <c r="GR43" s="176"/>
      <c r="GS43" s="176"/>
      <c r="GT43" s="176"/>
      <c r="GU43" s="176"/>
      <c r="GV43" s="176"/>
      <c r="GW43" s="176"/>
      <c r="GX43" s="176"/>
      <c r="GY43" s="176"/>
      <c r="GZ43" s="176"/>
      <c r="HA43" s="176"/>
      <c r="HB43" s="176"/>
      <c r="HC43" s="176"/>
      <c r="HD43" s="176"/>
      <c r="HE43" s="176"/>
      <c r="HF43" s="176"/>
      <c r="HG43" s="176"/>
      <c r="HH43" s="176"/>
      <c r="HI43" s="176"/>
      <c r="HJ43" s="176"/>
      <c r="HK43" s="176"/>
      <c r="HL43" s="176"/>
      <c r="HM43" s="176"/>
      <c r="HN43" s="176"/>
      <c r="HO43" s="176"/>
      <c r="HP43" s="176"/>
      <c r="HQ43" s="176"/>
      <c r="HR43" s="176"/>
      <c r="HS43" s="176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  <c r="IG43" s="176"/>
      <c r="IH43" s="176"/>
      <c r="II43" s="176"/>
      <c r="IJ43" s="176"/>
      <c r="IK43" s="176"/>
      <c r="IL43" s="176"/>
      <c r="IM43" s="176"/>
      <c r="IN43" s="176"/>
      <c r="IO43" s="176"/>
      <c r="IP43" s="176"/>
      <c r="IQ43" s="176"/>
      <c r="IR43" s="176"/>
      <c r="IS43" s="176"/>
      <c r="IT43" s="176"/>
      <c r="IU43" s="176"/>
      <c r="IV43" s="176"/>
      <c r="IW43" s="176"/>
      <c r="IX43" s="176"/>
      <c r="IY43" s="176"/>
      <c r="IZ43" s="176"/>
      <c r="JA43" s="176"/>
      <c r="JB43" s="176"/>
      <c r="JC43" s="176"/>
      <c r="JD43" s="176"/>
      <c r="JE43" s="176"/>
      <c r="JF43" s="176"/>
      <c r="JG43" s="176"/>
      <c r="JH43" s="176"/>
      <c r="JI43" s="176"/>
      <c r="JJ43" s="176"/>
      <c r="JK43" s="176"/>
      <c r="JL43" s="176"/>
      <c r="JM43" s="176"/>
      <c r="JN43" s="176"/>
      <c r="JO43" s="176"/>
      <c r="JP43" s="176"/>
      <c r="JQ43" s="176"/>
      <c r="JR43" s="176"/>
      <c r="JS43" s="176"/>
      <c r="JT43" s="176"/>
      <c r="JU43" s="176"/>
      <c r="JV43" s="176"/>
      <c r="JW43" s="176"/>
      <c r="JX43" s="176"/>
      <c r="JY43" s="176"/>
      <c r="JZ43" s="176"/>
      <c r="KA43" s="176"/>
      <c r="KB43" s="176"/>
      <c r="KC43" s="176"/>
      <c r="KD43" s="176"/>
      <c r="KE43" s="176"/>
      <c r="KF43" s="176"/>
      <c r="KG43" s="176"/>
      <c r="KH43" s="176"/>
      <c r="KI43" s="176"/>
      <c r="KJ43" s="176"/>
      <c r="KK43" s="176"/>
      <c r="KL43" s="176"/>
      <c r="KM43" s="176"/>
      <c r="KN43" s="176"/>
      <c r="KO43" s="176"/>
      <c r="KP43" s="176"/>
      <c r="KQ43" s="176"/>
      <c r="KR43" s="176"/>
      <c r="KS43" s="176"/>
      <c r="KT43" s="176"/>
      <c r="KU43" s="176"/>
      <c r="KV43" s="176"/>
      <c r="KW43" s="176"/>
      <c r="KX43" s="176"/>
      <c r="KY43" s="176"/>
      <c r="KZ43" s="176"/>
      <c r="LA43" s="176"/>
      <c r="LB43" s="176"/>
      <c r="LC43" s="176"/>
      <c r="LD43" s="176"/>
      <c r="LE43" s="176"/>
      <c r="LF43" s="176"/>
      <c r="LG43" s="176"/>
      <c r="LH43" s="176"/>
      <c r="LI43" s="176"/>
      <c r="LJ43" s="176"/>
      <c r="LK43" s="176"/>
      <c r="LL43" s="176"/>
      <c r="LM43" s="176"/>
      <c r="LN43" s="176"/>
      <c r="LO43" s="176"/>
      <c r="LP43" s="176"/>
      <c r="LQ43" s="176"/>
      <c r="LR43" s="176"/>
      <c r="LS43" s="176"/>
      <c r="LT43" s="176"/>
      <c r="LU43" s="176"/>
      <c r="LV43" s="176"/>
      <c r="LW43" s="176"/>
      <c r="LX43" s="176"/>
      <c r="LY43" s="176"/>
      <c r="LZ43" s="176"/>
      <c r="MA43" s="176"/>
      <c r="MB43" s="176"/>
      <c r="MC43" s="176"/>
      <c r="MD43" s="176"/>
      <c r="ME43" s="176"/>
      <c r="MF43" s="176"/>
      <c r="MG43" s="176"/>
      <c r="MH43" s="176"/>
      <c r="MI43" s="176"/>
      <c r="MJ43" s="176"/>
      <c r="MK43" s="176"/>
      <c r="ML43" s="176"/>
      <c r="MM43" s="176"/>
      <c r="MN43" s="176"/>
      <c r="MO43" s="176"/>
      <c r="MP43" s="176"/>
      <c r="MQ43" s="176"/>
      <c r="MR43" s="176"/>
      <c r="MS43" s="176"/>
      <c r="MT43" s="176"/>
      <c r="MU43" s="176"/>
      <c r="MV43" s="176"/>
      <c r="MW43" s="176"/>
      <c r="MX43" s="176"/>
      <c r="MY43" s="176"/>
      <c r="MZ43" s="176"/>
      <c r="NA43" s="176"/>
      <c r="NB43" s="176"/>
      <c r="NC43" s="176"/>
      <c r="ND43" s="176"/>
      <c r="NE43" s="176"/>
      <c r="NF43" s="176"/>
      <c r="NG43" s="176"/>
      <c r="NH43" s="176"/>
      <c r="NI43" s="176"/>
      <c r="NJ43" s="176"/>
      <c r="NK43" s="176"/>
      <c r="NL43" s="176"/>
      <c r="NM43" s="176"/>
      <c r="NN43" s="176"/>
      <c r="NO43" s="176"/>
      <c r="NP43" s="176"/>
      <c r="NQ43" s="176"/>
      <c r="NR43" s="176"/>
      <c r="NS43" s="176"/>
      <c r="NT43" s="176"/>
      <c r="NU43" s="176"/>
      <c r="NV43" s="176"/>
      <c r="NW43" s="176"/>
      <c r="NX43" s="176"/>
      <c r="NY43" s="176"/>
      <c r="NZ43" s="176"/>
      <c r="OA43" s="176"/>
      <c r="OB43" s="176"/>
      <c r="OC43" s="176"/>
      <c r="OD43" s="176"/>
      <c r="OE43" s="176"/>
      <c r="OF43" s="176"/>
      <c r="OG43" s="176"/>
      <c r="OH43" s="176"/>
      <c r="OI43" s="176"/>
      <c r="OJ43" s="176"/>
      <c r="OK43" s="176"/>
      <c r="OL43" s="176"/>
      <c r="OM43" s="176"/>
      <c r="ON43" s="176"/>
      <c r="OO43" s="176"/>
      <c r="OP43" s="176"/>
      <c r="OQ43" s="176"/>
      <c r="OR43" s="176"/>
      <c r="OS43" s="176"/>
      <c r="OT43" s="176"/>
      <c r="OU43" s="176"/>
      <c r="OV43" s="176"/>
      <c r="OW43" s="176"/>
      <c r="OX43" s="176"/>
      <c r="OY43" s="176"/>
      <c r="OZ43" s="176"/>
      <c r="PA43" s="176"/>
      <c r="PB43" s="176"/>
      <c r="PC43" s="176"/>
      <c r="PD43" s="176"/>
      <c r="PE43" s="176"/>
      <c r="PF43" s="176"/>
      <c r="PG43" s="176"/>
      <c r="PH43" s="176"/>
      <c r="PI43" s="176"/>
      <c r="PJ43" s="176"/>
      <c r="PK43" s="176"/>
      <c r="PL43" s="176"/>
      <c r="PM43" s="176"/>
      <c r="PN43" s="176"/>
      <c r="PO43" s="176"/>
      <c r="PP43" s="176"/>
      <c r="PQ43" s="176"/>
      <c r="PR43" s="176"/>
      <c r="PS43" s="176"/>
      <c r="PT43" s="176"/>
      <c r="PU43" s="176"/>
      <c r="PV43" s="176"/>
      <c r="PW43" s="176"/>
      <c r="PX43" s="176"/>
      <c r="PY43" s="176"/>
      <c r="PZ43" s="176"/>
      <c r="QA43" s="176"/>
      <c r="QB43" s="176"/>
      <c r="QC43" s="176"/>
      <c r="QD43" s="176"/>
      <c r="QE43" s="176"/>
      <c r="QF43" s="176"/>
      <c r="QG43" s="176"/>
      <c r="QH43" s="176"/>
      <c r="QI43" s="176"/>
      <c r="QJ43" s="176"/>
      <c r="QK43" s="176"/>
      <c r="QL43" s="176"/>
      <c r="QM43" s="176"/>
      <c r="QN43" s="176"/>
      <c r="QO43" s="176"/>
      <c r="QP43" s="176"/>
      <c r="QQ43" s="176"/>
      <c r="QR43" s="176"/>
      <c r="QS43" s="176"/>
      <c r="QT43" s="176"/>
      <c r="QU43" s="176"/>
      <c r="QV43" s="176"/>
      <c r="QW43" s="176"/>
      <c r="QX43" s="176"/>
      <c r="QY43" s="176"/>
      <c r="QZ43" s="176"/>
      <c r="RA43" s="176"/>
      <c r="RB43" s="176"/>
      <c r="RC43" s="176"/>
      <c r="RD43" s="176"/>
      <c r="RE43" s="176"/>
      <c r="RF43" s="176"/>
      <c r="RG43" s="176"/>
      <c r="RH43" s="176"/>
      <c r="RI43" s="176"/>
      <c r="RJ43" s="176"/>
      <c r="RK43" s="176"/>
      <c r="RL43" s="176"/>
      <c r="RM43" s="176"/>
      <c r="RN43" s="176"/>
      <c r="RO43" s="176"/>
      <c r="RP43" s="176"/>
      <c r="RQ43" s="176"/>
      <c r="RR43" s="176"/>
      <c r="RS43" s="176"/>
      <c r="RT43" s="176"/>
      <c r="RU43" s="176"/>
      <c r="RV43" s="176"/>
      <c r="RW43" s="176"/>
      <c r="RX43" s="176"/>
      <c r="RY43" s="176"/>
      <c r="RZ43" s="176"/>
      <c r="SA43" s="176"/>
      <c r="SB43" s="176"/>
      <c r="SC43" s="176"/>
      <c r="SD43" s="176"/>
      <c r="SE43" s="176"/>
      <c r="SF43" s="176"/>
      <c r="SG43" s="176"/>
      <c r="SH43" s="176"/>
      <c r="SI43" s="176"/>
      <c r="SJ43" s="176"/>
      <c r="SK43" s="176"/>
      <c r="SL43" s="176"/>
      <c r="SM43" s="176"/>
      <c r="SN43" s="176"/>
      <c r="SO43" s="176"/>
      <c r="SP43" s="176"/>
      <c r="SQ43" s="176"/>
      <c r="SR43" s="176"/>
      <c r="SS43" s="176"/>
      <c r="ST43" s="176"/>
      <c r="SU43" s="176"/>
      <c r="SV43" s="176"/>
      <c r="SW43" s="176"/>
      <c r="SX43" s="176"/>
      <c r="SY43" s="176"/>
      <c r="SZ43" s="176"/>
      <c r="TA43" s="176"/>
      <c r="TB43" s="176"/>
      <c r="TC43" s="176"/>
      <c r="TD43" s="176"/>
      <c r="TE43" s="176"/>
      <c r="TF43" s="176"/>
      <c r="TG43" s="176"/>
      <c r="TH43" s="176"/>
      <c r="TI43" s="176"/>
      <c r="TJ43" s="176"/>
      <c r="TK43" s="176"/>
      <c r="TL43" s="176"/>
      <c r="TM43" s="176"/>
      <c r="TN43" s="176"/>
      <c r="TO43" s="176"/>
      <c r="TP43" s="176"/>
      <c r="TQ43" s="176"/>
      <c r="TR43" s="176"/>
      <c r="TS43" s="176"/>
      <c r="TT43" s="176"/>
      <c r="TU43" s="176"/>
      <c r="TV43" s="176"/>
      <c r="TW43" s="176"/>
      <c r="TX43" s="176"/>
      <c r="TY43" s="176"/>
      <c r="TZ43" s="176"/>
      <c r="UA43" s="176"/>
      <c r="UB43" s="176"/>
      <c r="UC43" s="176"/>
      <c r="UD43" s="176"/>
      <c r="UE43" s="176"/>
      <c r="UF43" s="176"/>
      <c r="UG43" s="176"/>
      <c r="UH43" s="176"/>
      <c r="UI43" s="176"/>
      <c r="UJ43" s="176"/>
      <c r="UK43" s="176"/>
      <c r="UL43" s="176"/>
      <c r="UM43" s="176"/>
      <c r="UN43" s="176"/>
      <c r="UO43" s="176"/>
      <c r="UP43" s="176"/>
      <c r="UQ43" s="176"/>
      <c r="UR43" s="176"/>
      <c r="US43" s="176"/>
      <c r="UT43" s="176"/>
      <c r="UU43" s="176"/>
      <c r="UV43" s="176"/>
      <c r="UW43" s="176"/>
      <c r="UX43" s="176"/>
      <c r="UY43" s="176"/>
      <c r="UZ43" s="176"/>
      <c r="VA43" s="176"/>
      <c r="VB43" s="176"/>
      <c r="VC43" s="176"/>
      <c r="VD43" s="176"/>
      <c r="VE43" s="176"/>
      <c r="VF43" s="176"/>
      <c r="VG43" s="176"/>
      <c r="VH43" s="176"/>
      <c r="VI43" s="176"/>
      <c r="VJ43" s="176"/>
      <c r="VK43" s="176"/>
      <c r="VL43" s="176"/>
      <c r="VM43" s="176"/>
      <c r="VN43" s="176"/>
      <c r="VO43" s="176"/>
      <c r="VP43" s="176"/>
      <c r="VQ43" s="176"/>
      <c r="VR43" s="176"/>
      <c r="VS43" s="176"/>
      <c r="VT43" s="176"/>
      <c r="VU43" s="176"/>
      <c r="VV43" s="176"/>
      <c r="VW43" s="176"/>
      <c r="VX43" s="176"/>
      <c r="VY43" s="176"/>
      <c r="VZ43" s="176"/>
      <c r="WA43" s="176"/>
      <c r="WB43" s="176"/>
      <c r="WC43" s="176"/>
      <c r="WD43" s="176"/>
      <c r="WE43" s="176"/>
      <c r="WF43" s="176"/>
      <c r="WG43" s="176"/>
      <c r="WH43" s="176"/>
      <c r="WI43" s="176"/>
      <c r="WJ43" s="176"/>
      <c r="WK43" s="176"/>
      <c r="WL43" s="176"/>
      <c r="WM43" s="176"/>
      <c r="WN43" s="176"/>
      <c r="WO43" s="176"/>
      <c r="WP43" s="176"/>
      <c r="WQ43" s="176"/>
      <c r="WR43" s="176"/>
      <c r="WS43" s="176"/>
      <c r="WT43" s="176"/>
      <c r="WU43" s="176"/>
      <c r="WV43" s="176"/>
      <c r="WW43" s="176"/>
      <c r="WX43" s="176"/>
      <c r="WY43" s="176"/>
      <c r="WZ43" s="176"/>
      <c r="XA43" s="176"/>
      <c r="XB43" s="176"/>
      <c r="XC43" s="176"/>
      <c r="XD43" s="176"/>
      <c r="XE43" s="176"/>
      <c r="XF43" s="176"/>
      <c r="XG43" s="176"/>
      <c r="XH43" s="176"/>
      <c r="XI43" s="176"/>
      <c r="XJ43" s="176"/>
      <c r="XK43" s="176"/>
      <c r="XL43" s="176"/>
      <c r="XM43" s="176"/>
      <c r="XN43" s="176"/>
      <c r="XO43" s="176"/>
      <c r="XP43" s="176"/>
      <c r="XQ43" s="176"/>
      <c r="XR43" s="176"/>
      <c r="XS43" s="176"/>
      <c r="XT43" s="176"/>
      <c r="XU43" s="176"/>
      <c r="XV43" s="176"/>
      <c r="XW43" s="176"/>
      <c r="XX43" s="176"/>
      <c r="XY43" s="176"/>
      <c r="XZ43" s="176"/>
      <c r="YA43" s="176"/>
      <c r="YB43" s="176"/>
      <c r="YC43" s="176"/>
      <c r="YD43" s="176"/>
      <c r="YE43" s="176"/>
      <c r="YF43" s="176"/>
      <c r="YG43" s="176"/>
      <c r="YH43" s="176"/>
      <c r="YI43" s="176"/>
      <c r="YJ43" s="176"/>
      <c r="YK43" s="176"/>
      <c r="YL43" s="176"/>
      <c r="YM43" s="176"/>
      <c r="YN43" s="176"/>
      <c r="YO43" s="176"/>
      <c r="YP43" s="176"/>
      <c r="YQ43" s="176"/>
      <c r="YR43" s="176"/>
      <c r="YS43" s="176"/>
      <c r="YT43" s="176"/>
      <c r="YU43" s="176"/>
      <c r="YV43" s="176"/>
      <c r="YW43" s="176"/>
      <c r="YX43" s="176"/>
      <c r="YY43" s="176"/>
      <c r="YZ43" s="176"/>
      <c r="ZA43" s="176"/>
      <c r="ZB43" s="176"/>
      <c r="ZC43" s="176"/>
      <c r="ZD43" s="176"/>
      <c r="ZE43" s="176"/>
      <c r="ZF43" s="176"/>
      <c r="ZG43" s="176"/>
      <c r="ZH43" s="176"/>
      <c r="ZI43" s="176"/>
      <c r="ZJ43" s="176"/>
      <c r="ZK43" s="176"/>
      <c r="ZL43" s="176"/>
      <c r="ZM43" s="176"/>
      <c r="ZN43" s="176"/>
      <c r="ZO43" s="176"/>
      <c r="ZP43" s="176"/>
    </row>
    <row r="44" spans="1:692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  <c r="GF44" s="176"/>
      <c r="GG44" s="176"/>
      <c r="GH44" s="176"/>
      <c r="GI44" s="176"/>
      <c r="GJ44" s="176"/>
      <c r="GK44" s="176"/>
      <c r="GL44" s="176"/>
      <c r="GM44" s="176"/>
      <c r="GN44" s="176"/>
      <c r="GO44" s="176"/>
      <c r="GP44" s="176"/>
      <c r="GQ44" s="176"/>
      <c r="GR44" s="176"/>
      <c r="GS44" s="176"/>
      <c r="GT44" s="176"/>
      <c r="GU44" s="176"/>
      <c r="GV44" s="176"/>
      <c r="GW44" s="176"/>
      <c r="GX44" s="176"/>
      <c r="GY44" s="176"/>
      <c r="GZ44" s="176"/>
      <c r="HA44" s="176"/>
      <c r="HB44" s="176"/>
      <c r="HC44" s="176"/>
      <c r="HD44" s="176"/>
      <c r="HE44" s="176"/>
      <c r="HF44" s="176"/>
      <c r="HG44" s="176"/>
      <c r="HH44" s="176"/>
      <c r="HI44" s="176"/>
      <c r="HJ44" s="176"/>
      <c r="HK44" s="176"/>
      <c r="HL44" s="176"/>
      <c r="HM44" s="176"/>
      <c r="HN44" s="176"/>
      <c r="HO44" s="176"/>
      <c r="HP44" s="176"/>
      <c r="HQ44" s="176"/>
      <c r="HR44" s="176"/>
      <c r="HS44" s="176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  <c r="IG44" s="176"/>
      <c r="IH44" s="176"/>
      <c r="II44" s="176"/>
      <c r="IJ44" s="176"/>
      <c r="IK44" s="176"/>
      <c r="IL44" s="176"/>
      <c r="IM44" s="176"/>
      <c r="IN44" s="176"/>
      <c r="IO44" s="176"/>
      <c r="IP44" s="176"/>
      <c r="IQ44" s="176"/>
      <c r="IR44" s="176"/>
      <c r="IS44" s="176"/>
      <c r="IT44" s="176"/>
      <c r="IU44" s="176"/>
      <c r="IV44" s="176"/>
      <c r="IW44" s="176"/>
      <c r="IX44" s="176"/>
      <c r="IY44" s="176"/>
      <c r="IZ44" s="176"/>
      <c r="JA44" s="176"/>
      <c r="JB44" s="176"/>
      <c r="JC44" s="176"/>
      <c r="JD44" s="176"/>
      <c r="JE44" s="176"/>
      <c r="JF44" s="176"/>
      <c r="JG44" s="176"/>
      <c r="JH44" s="176"/>
      <c r="JI44" s="176"/>
      <c r="JJ44" s="176"/>
      <c r="JK44" s="176"/>
      <c r="JL44" s="176"/>
      <c r="JM44" s="176"/>
      <c r="JN44" s="176"/>
      <c r="JO44" s="176"/>
      <c r="JP44" s="176"/>
      <c r="JQ44" s="176"/>
      <c r="JR44" s="176"/>
      <c r="JS44" s="176"/>
      <c r="JT44" s="176"/>
      <c r="JU44" s="176"/>
      <c r="JV44" s="176"/>
      <c r="JW44" s="176"/>
      <c r="JX44" s="176"/>
      <c r="JY44" s="176"/>
      <c r="JZ44" s="176"/>
      <c r="KA44" s="176"/>
      <c r="KB44" s="176"/>
      <c r="KC44" s="176"/>
      <c r="KD44" s="176"/>
      <c r="KE44" s="176"/>
      <c r="KF44" s="176"/>
      <c r="KG44" s="176"/>
      <c r="KH44" s="176"/>
      <c r="KI44" s="176"/>
      <c r="KJ44" s="176"/>
      <c r="KK44" s="176"/>
      <c r="KL44" s="176"/>
      <c r="KM44" s="176"/>
      <c r="KN44" s="176"/>
      <c r="KO44" s="176"/>
      <c r="KP44" s="176"/>
      <c r="KQ44" s="176"/>
      <c r="KR44" s="176"/>
      <c r="KS44" s="176"/>
      <c r="KT44" s="176"/>
      <c r="KU44" s="176"/>
      <c r="KV44" s="176"/>
      <c r="KW44" s="176"/>
      <c r="KX44" s="176"/>
      <c r="KY44" s="176"/>
      <c r="KZ44" s="176"/>
      <c r="LA44" s="176"/>
      <c r="LB44" s="176"/>
      <c r="LC44" s="176"/>
      <c r="LD44" s="176"/>
      <c r="LE44" s="176"/>
      <c r="LF44" s="176"/>
      <c r="LG44" s="176"/>
      <c r="LH44" s="176"/>
      <c r="LI44" s="176"/>
      <c r="LJ44" s="176"/>
      <c r="LK44" s="176"/>
      <c r="LL44" s="176"/>
      <c r="LM44" s="176"/>
      <c r="LN44" s="176"/>
      <c r="LO44" s="176"/>
      <c r="LP44" s="176"/>
      <c r="LQ44" s="176"/>
      <c r="LR44" s="176"/>
      <c r="LS44" s="176"/>
      <c r="LT44" s="176"/>
      <c r="LU44" s="176"/>
      <c r="LV44" s="176"/>
      <c r="LW44" s="176"/>
      <c r="LX44" s="176"/>
      <c r="LY44" s="176"/>
      <c r="LZ44" s="176"/>
      <c r="MA44" s="176"/>
      <c r="MB44" s="176"/>
      <c r="MC44" s="176"/>
      <c r="MD44" s="176"/>
      <c r="ME44" s="176"/>
      <c r="MF44" s="176"/>
      <c r="MG44" s="176"/>
      <c r="MH44" s="176"/>
      <c r="MI44" s="176"/>
      <c r="MJ44" s="176"/>
      <c r="MK44" s="176"/>
      <c r="ML44" s="176"/>
      <c r="MM44" s="176"/>
      <c r="MN44" s="176"/>
      <c r="MO44" s="176"/>
      <c r="MP44" s="176"/>
      <c r="MQ44" s="176"/>
      <c r="MR44" s="176"/>
      <c r="MS44" s="176"/>
      <c r="MT44" s="176"/>
      <c r="MU44" s="176"/>
      <c r="MV44" s="176"/>
      <c r="MW44" s="176"/>
      <c r="MX44" s="176"/>
      <c r="MY44" s="176"/>
      <c r="MZ44" s="176"/>
      <c r="NA44" s="176"/>
      <c r="NB44" s="176"/>
      <c r="NC44" s="176"/>
      <c r="ND44" s="176"/>
      <c r="NE44" s="176"/>
      <c r="NF44" s="176"/>
      <c r="NG44" s="176"/>
      <c r="NH44" s="176"/>
      <c r="NI44" s="176"/>
      <c r="NJ44" s="176"/>
      <c r="NK44" s="176"/>
      <c r="NL44" s="176"/>
      <c r="NM44" s="176"/>
      <c r="NN44" s="176"/>
      <c r="NO44" s="176"/>
      <c r="NP44" s="176"/>
      <c r="NQ44" s="176"/>
      <c r="NR44" s="176"/>
      <c r="NS44" s="176"/>
      <c r="NT44" s="176"/>
      <c r="NU44" s="176"/>
      <c r="NV44" s="176"/>
      <c r="NW44" s="176"/>
      <c r="NX44" s="176"/>
      <c r="NY44" s="176"/>
      <c r="NZ44" s="176"/>
      <c r="OA44" s="176"/>
      <c r="OB44" s="176"/>
      <c r="OC44" s="176"/>
      <c r="OD44" s="176"/>
      <c r="OE44" s="176"/>
      <c r="OF44" s="176"/>
      <c r="OG44" s="176"/>
      <c r="OH44" s="176"/>
      <c r="OI44" s="176"/>
      <c r="OJ44" s="176"/>
      <c r="OK44" s="176"/>
      <c r="OL44" s="176"/>
      <c r="OM44" s="176"/>
      <c r="ON44" s="176"/>
      <c r="OO44" s="176"/>
      <c r="OP44" s="176"/>
      <c r="OQ44" s="176"/>
      <c r="OR44" s="176"/>
      <c r="OS44" s="176"/>
      <c r="OT44" s="176"/>
      <c r="OU44" s="176"/>
      <c r="OV44" s="176"/>
      <c r="OW44" s="176"/>
      <c r="OX44" s="176"/>
      <c r="OY44" s="176"/>
      <c r="OZ44" s="176"/>
      <c r="PA44" s="176"/>
      <c r="PB44" s="176"/>
      <c r="PC44" s="176"/>
      <c r="PD44" s="176"/>
      <c r="PE44" s="176"/>
      <c r="PF44" s="176"/>
      <c r="PG44" s="176"/>
      <c r="PH44" s="176"/>
      <c r="PI44" s="176"/>
      <c r="PJ44" s="176"/>
      <c r="PK44" s="176"/>
      <c r="PL44" s="176"/>
      <c r="PM44" s="176"/>
      <c r="PN44" s="176"/>
      <c r="PO44" s="176"/>
      <c r="PP44" s="176"/>
      <c r="PQ44" s="176"/>
      <c r="PR44" s="176"/>
      <c r="PS44" s="176"/>
      <c r="PT44" s="176"/>
      <c r="PU44" s="176"/>
      <c r="PV44" s="176"/>
      <c r="PW44" s="176"/>
      <c r="PX44" s="176"/>
      <c r="PY44" s="176"/>
      <c r="PZ44" s="176"/>
      <c r="QA44" s="176"/>
      <c r="QB44" s="176"/>
      <c r="QC44" s="176"/>
      <c r="QD44" s="176"/>
      <c r="QE44" s="176"/>
      <c r="QF44" s="176"/>
      <c r="QG44" s="176"/>
      <c r="QH44" s="176"/>
      <c r="QI44" s="176"/>
      <c r="QJ44" s="176"/>
      <c r="QK44" s="176"/>
      <c r="QL44" s="176"/>
      <c r="QM44" s="176"/>
      <c r="QN44" s="176"/>
      <c r="QO44" s="176"/>
      <c r="QP44" s="176"/>
      <c r="QQ44" s="176"/>
      <c r="QR44" s="176"/>
      <c r="QS44" s="176"/>
      <c r="QT44" s="176"/>
      <c r="QU44" s="176"/>
      <c r="QV44" s="176"/>
      <c r="QW44" s="176"/>
      <c r="QX44" s="176"/>
      <c r="QY44" s="176"/>
      <c r="QZ44" s="176"/>
      <c r="RA44" s="176"/>
      <c r="RB44" s="176"/>
      <c r="RC44" s="176"/>
      <c r="RD44" s="176"/>
      <c r="RE44" s="176"/>
      <c r="RF44" s="176"/>
      <c r="RG44" s="176"/>
      <c r="RH44" s="176"/>
      <c r="RI44" s="176"/>
      <c r="RJ44" s="176"/>
      <c r="RK44" s="176"/>
      <c r="RL44" s="176"/>
      <c r="RM44" s="176"/>
      <c r="RN44" s="176"/>
      <c r="RO44" s="176"/>
      <c r="RP44" s="176"/>
      <c r="RQ44" s="176"/>
      <c r="RR44" s="176"/>
      <c r="RS44" s="176"/>
      <c r="RT44" s="176"/>
      <c r="RU44" s="176"/>
      <c r="RV44" s="176"/>
      <c r="RW44" s="176"/>
      <c r="RX44" s="176"/>
      <c r="RY44" s="176"/>
      <c r="RZ44" s="176"/>
      <c r="SA44" s="176"/>
      <c r="SB44" s="176"/>
      <c r="SC44" s="176"/>
      <c r="SD44" s="176"/>
      <c r="SE44" s="176"/>
      <c r="SF44" s="176"/>
      <c r="SG44" s="176"/>
      <c r="SH44" s="176"/>
      <c r="SI44" s="176"/>
      <c r="SJ44" s="176"/>
      <c r="SK44" s="176"/>
      <c r="SL44" s="176"/>
      <c r="SM44" s="176"/>
      <c r="SN44" s="176"/>
      <c r="SO44" s="176"/>
      <c r="SP44" s="176"/>
      <c r="SQ44" s="176"/>
      <c r="SR44" s="176"/>
      <c r="SS44" s="176"/>
      <c r="ST44" s="176"/>
      <c r="SU44" s="176"/>
      <c r="SV44" s="176"/>
      <c r="SW44" s="176"/>
      <c r="SX44" s="176"/>
      <c r="SY44" s="176"/>
      <c r="SZ44" s="176"/>
      <c r="TA44" s="176"/>
      <c r="TB44" s="176"/>
      <c r="TC44" s="176"/>
      <c r="TD44" s="176"/>
      <c r="TE44" s="176"/>
      <c r="TF44" s="176"/>
      <c r="TG44" s="176"/>
      <c r="TH44" s="176"/>
      <c r="TI44" s="176"/>
      <c r="TJ44" s="176"/>
      <c r="TK44" s="176"/>
      <c r="TL44" s="176"/>
      <c r="TM44" s="176"/>
      <c r="TN44" s="176"/>
      <c r="TO44" s="176"/>
      <c r="TP44" s="176"/>
      <c r="TQ44" s="176"/>
      <c r="TR44" s="176"/>
      <c r="TS44" s="176"/>
      <c r="TT44" s="176"/>
      <c r="TU44" s="176"/>
      <c r="TV44" s="176"/>
      <c r="TW44" s="176"/>
      <c r="TX44" s="176"/>
      <c r="TY44" s="176"/>
      <c r="TZ44" s="176"/>
      <c r="UA44" s="176"/>
      <c r="UB44" s="176"/>
      <c r="UC44" s="176"/>
      <c r="UD44" s="176"/>
      <c r="UE44" s="176"/>
      <c r="UF44" s="176"/>
      <c r="UG44" s="176"/>
      <c r="UH44" s="176"/>
      <c r="UI44" s="176"/>
      <c r="UJ44" s="176"/>
      <c r="UK44" s="176"/>
      <c r="UL44" s="176"/>
      <c r="UM44" s="176"/>
      <c r="UN44" s="176"/>
      <c r="UO44" s="176"/>
      <c r="UP44" s="176"/>
      <c r="UQ44" s="176"/>
      <c r="UR44" s="176"/>
      <c r="US44" s="176"/>
      <c r="UT44" s="176"/>
      <c r="UU44" s="176"/>
      <c r="UV44" s="176"/>
      <c r="UW44" s="176"/>
      <c r="UX44" s="176"/>
      <c r="UY44" s="176"/>
      <c r="UZ44" s="176"/>
      <c r="VA44" s="176"/>
      <c r="VB44" s="176"/>
      <c r="VC44" s="176"/>
      <c r="VD44" s="176"/>
      <c r="VE44" s="176"/>
      <c r="VF44" s="176"/>
      <c r="VG44" s="176"/>
      <c r="VH44" s="176"/>
      <c r="VI44" s="176"/>
      <c r="VJ44" s="176"/>
      <c r="VK44" s="176"/>
      <c r="VL44" s="176"/>
      <c r="VM44" s="176"/>
      <c r="VN44" s="176"/>
      <c r="VO44" s="176"/>
      <c r="VP44" s="176"/>
      <c r="VQ44" s="176"/>
      <c r="VR44" s="176"/>
      <c r="VS44" s="176"/>
      <c r="VT44" s="176"/>
      <c r="VU44" s="176"/>
      <c r="VV44" s="176"/>
      <c r="VW44" s="176"/>
      <c r="VX44" s="176"/>
      <c r="VY44" s="176"/>
      <c r="VZ44" s="176"/>
      <c r="WA44" s="176"/>
      <c r="WB44" s="176"/>
      <c r="WC44" s="176"/>
      <c r="WD44" s="176"/>
      <c r="WE44" s="176"/>
      <c r="WF44" s="176"/>
      <c r="WG44" s="176"/>
      <c r="WH44" s="176"/>
      <c r="WI44" s="176"/>
      <c r="WJ44" s="176"/>
      <c r="WK44" s="176"/>
      <c r="WL44" s="176"/>
      <c r="WM44" s="176"/>
      <c r="WN44" s="176"/>
      <c r="WO44" s="176"/>
      <c r="WP44" s="176"/>
      <c r="WQ44" s="176"/>
      <c r="WR44" s="176"/>
      <c r="WS44" s="176"/>
      <c r="WT44" s="176"/>
      <c r="WU44" s="176"/>
      <c r="WV44" s="176"/>
      <c r="WW44" s="176"/>
      <c r="WX44" s="176"/>
      <c r="WY44" s="176"/>
      <c r="WZ44" s="176"/>
      <c r="XA44" s="176"/>
      <c r="XB44" s="176"/>
      <c r="XC44" s="176"/>
      <c r="XD44" s="176"/>
      <c r="XE44" s="176"/>
      <c r="XF44" s="176"/>
      <c r="XG44" s="176"/>
      <c r="XH44" s="176"/>
      <c r="XI44" s="176"/>
      <c r="XJ44" s="176"/>
      <c r="XK44" s="176"/>
      <c r="XL44" s="176"/>
      <c r="XM44" s="176"/>
      <c r="XN44" s="176"/>
      <c r="XO44" s="176"/>
      <c r="XP44" s="176"/>
      <c r="XQ44" s="176"/>
      <c r="XR44" s="176"/>
      <c r="XS44" s="176"/>
      <c r="XT44" s="176"/>
      <c r="XU44" s="176"/>
      <c r="XV44" s="176"/>
      <c r="XW44" s="176"/>
      <c r="XX44" s="176"/>
      <c r="XY44" s="176"/>
      <c r="XZ44" s="176"/>
      <c r="YA44" s="176"/>
      <c r="YB44" s="176"/>
      <c r="YC44" s="176"/>
      <c r="YD44" s="176"/>
      <c r="YE44" s="176"/>
      <c r="YF44" s="176"/>
      <c r="YG44" s="176"/>
      <c r="YH44" s="176"/>
      <c r="YI44" s="176"/>
      <c r="YJ44" s="176"/>
      <c r="YK44" s="176"/>
      <c r="YL44" s="176"/>
      <c r="YM44" s="176"/>
      <c r="YN44" s="176"/>
      <c r="YO44" s="176"/>
      <c r="YP44" s="176"/>
      <c r="YQ44" s="176"/>
      <c r="YR44" s="176"/>
      <c r="YS44" s="176"/>
      <c r="YT44" s="176"/>
      <c r="YU44" s="176"/>
      <c r="YV44" s="176"/>
      <c r="YW44" s="176"/>
      <c r="YX44" s="176"/>
      <c r="YY44" s="176"/>
      <c r="YZ44" s="176"/>
      <c r="ZA44" s="176"/>
      <c r="ZB44" s="176"/>
      <c r="ZC44" s="176"/>
      <c r="ZD44" s="176"/>
      <c r="ZE44" s="176"/>
      <c r="ZF44" s="176"/>
      <c r="ZG44" s="176"/>
      <c r="ZH44" s="176"/>
      <c r="ZI44" s="176"/>
      <c r="ZJ44" s="176"/>
      <c r="ZK44" s="176"/>
      <c r="ZL44" s="176"/>
      <c r="ZM44" s="176"/>
      <c r="ZN44" s="176"/>
      <c r="ZO44" s="176"/>
      <c r="ZP44" s="176"/>
    </row>
    <row r="45" spans="1:692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  <c r="IV45" s="176"/>
      <c r="IW45" s="176"/>
      <c r="IX45" s="176"/>
      <c r="IY45" s="176"/>
      <c r="IZ45" s="176"/>
      <c r="JA45" s="176"/>
      <c r="JB45" s="176"/>
      <c r="JC45" s="176"/>
      <c r="JD45" s="176"/>
      <c r="JE45" s="176"/>
      <c r="JF45" s="176"/>
      <c r="JG45" s="176"/>
      <c r="JH45" s="176"/>
      <c r="JI45" s="176"/>
      <c r="JJ45" s="176"/>
      <c r="JK45" s="176"/>
      <c r="JL45" s="176"/>
      <c r="JM45" s="176"/>
      <c r="JN45" s="176"/>
      <c r="JO45" s="176"/>
      <c r="JP45" s="176"/>
      <c r="JQ45" s="176"/>
      <c r="JR45" s="176"/>
      <c r="JS45" s="176"/>
      <c r="JT45" s="176"/>
      <c r="JU45" s="176"/>
      <c r="JV45" s="176"/>
      <c r="JW45" s="176"/>
      <c r="JX45" s="176"/>
      <c r="JY45" s="176"/>
      <c r="JZ45" s="176"/>
      <c r="KA45" s="176"/>
      <c r="KB45" s="176"/>
      <c r="KC45" s="176"/>
      <c r="KD45" s="176"/>
      <c r="KE45" s="176"/>
      <c r="KF45" s="176"/>
      <c r="KG45" s="176"/>
      <c r="KH45" s="176"/>
      <c r="KI45" s="176"/>
      <c r="KJ45" s="176"/>
      <c r="KK45" s="176"/>
      <c r="KL45" s="176"/>
      <c r="KM45" s="176"/>
      <c r="KN45" s="176"/>
      <c r="KO45" s="176"/>
      <c r="KP45" s="176"/>
      <c r="KQ45" s="176"/>
      <c r="KR45" s="176"/>
      <c r="KS45" s="176"/>
      <c r="KT45" s="176"/>
      <c r="KU45" s="176"/>
      <c r="KV45" s="176"/>
      <c r="KW45" s="176"/>
      <c r="KX45" s="176"/>
      <c r="KY45" s="176"/>
      <c r="KZ45" s="176"/>
      <c r="LA45" s="176"/>
      <c r="LB45" s="176"/>
      <c r="LC45" s="176"/>
      <c r="LD45" s="176"/>
      <c r="LE45" s="176"/>
      <c r="LF45" s="176"/>
      <c r="LG45" s="176"/>
      <c r="LH45" s="176"/>
      <c r="LI45" s="176"/>
      <c r="LJ45" s="176"/>
      <c r="LK45" s="176"/>
      <c r="LL45" s="176"/>
      <c r="LM45" s="176"/>
      <c r="LN45" s="176"/>
      <c r="LO45" s="176"/>
      <c r="LP45" s="176"/>
      <c r="LQ45" s="176"/>
      <c r="LR45" s="176"/>
      <c r="LS45" s="176"/>
      <c r="LT45" s="176"/>
      <c r="LU45" s="176"/>
      <c r="LV45" s="176"/>
      <c r="LW45" s="176"/>
      <c r="LX45" s="176"/>
      <c r="LY45" s="176"/>
      <c r="LZ45" s="176"/>
      <c r="MA45" s="176"/>
      <c r="MB45" s="176"/>
      <c r="MC45" s="176"/>
      <c r="MD45" s="176"/>
      <c r="ME45" s="176"/>
      <c r="MF45" s="176"/>
      <c r="MG45" s="176"/>
      <c r="MH45" s="176"/>
      <c r="MI45" s="176"/>
      <c r="MJ45" s="176"/>
      <c r="MK45" s="176"/>
      <c r="ML45" s="176"/>
      <c r="MM45" s="176"/>
      <c r="MN45" s="176"/>
      <c r="MO45" s="176"/>
      <c r="MP45" s="176"/>
      <c r="MQ45" s="176"/>
      <c r="MR45" s="176"/>
      <c r="MS45" s="176"/>
      <c r="MT45" s="176"/>
      <c r="MU45" s="176"/>
      <c r="MV45" s="176"/>
      <c r="MW45" s="176"/>
      <c r="MX45" s="176"/>
      <c r="MY45" s="176"/>
      <c r="MZ45" s="176"/>
      <c r="NA45" s="176"/>
      <c r="NB45" s="176"/>
      <c r="NC45" s="176"/>
      <c r="ND45" s="176"/>
      <c r="NE45" s="176"/>
      <c r="NF45" s="176"/>
      <c r="NG45" s="176"/>
      <c r="NH45" s="176"/>
      <c r="NI45" s="176"/>
      <c r="NJ45" s="176"/>
      <c r="NK45" s="176"/>
      <c r="NL45" s="176"/>
      <c r="NM45" s="176"/>
      <c r="NN45" s="176"/>
      <c r="NO45" s="176"/>
      <c r="NP45" s="176"/>
      <c r="NQ45" s="176"/>
      <c r="NR45" s="176"/>
      <c r="NS45" s="176"/>
      <c r="NT45" s="176"/>
      <c r="NU45" s="176"/>
      <c r="NV45" s="176"/>
      <c r="NW45" s="176"/>
      <c r="NX45" s="176"/>
      <c r="NY45" s="176"/>
      <c r="NZ45" s="176"/>
      <c r="OA45" s="176"/>
      <c r="OB45" s="176"/>
      <c r="OC45" s="176"/>
      <c r="OD45" s="176"/>
      <c r="OE45" s="176"/>
      <c r="OF45" s="176"/>
      <c r="OG45" s="176"/>
      <c r="OH45" s="176"/>
      <c r="OI45" s="176"/>
      <c r="OJ45" s="176"/>
      <c r="OK45" s="176"/>
      <c r="OL45" s="176"/>
      <c r="OM45" s="176"/>
      <c r="ON45" s="176"/>
      <c r="OO45" s="176"/>
      <c r="OP45" s="176"/>
      <c r="OQ45" s="176"/>
      <c r="OR45" s="176"/>
      <c r="OS45" s="176"/>
      <c r="OT45" s="176"/>
      <c r="OU45" s="176"/>
      <c r="OV45" s="176"/>
      <c r="OW45" s="176"/>
      <c r="OX45" s="176"/>
      <c r="OY45" s="176"/>
      <c r="OZ45" s="176"/>
      <c r="PA45" s="176"/>
      <c r="PB45" s="176"/>
      <c r="PC45" s="176"/>
      <c r="PD45" s="176"/>
      <c r="PE45" s="176"/>
      <c r="PF45" s="176"/>
      <c r="PG45" s="176"/>
      <c r="PH45" s="176"/>
      <c r="PI45" s="176"/>
      <c r="PJ45" s="176"/>
      <c r="PK45" s="176"/>
      <c r="PL45" s="176"/>
      <c r="PM45" s="176"/>
      <c r="PN45" s="176"/>
      <c r="PO45" s="176"/>
      <c r="PP45" s="176"/>
      <c r="PQ45" s="176"/>
      <c r="PR45" s="176"/>
      <c r="PS45" s="176"/>
      <c r="PT45" s="176"/>
      <c r="PU45" s="176"/>
      <c r="PV45" s="176"/>
      <c r="PW45" s="176"/>
      <c r="PX45" s="176"/>
      <c r="PY45" s="176"/>
      <c r="PZ45" s="176"/>
      <c r="QA45" s="176"/>
      <c r="QB45" s="176"/>
      <c r="QC45" s="176"/>
      <c r="QD45" s="176"/>
      <c r="QE45" s="176"/>
      <c r="QF45" s="176"/>
      <c r="QG45" s="176"/>
      <c r="QH45" s="176"/>
      <c r="QI45" s="176"/>
      <c r="QJ45" s="176"/>
      <c r="QK45" s="176"/>
      <c r="QL45" s="176"/>
      <c r="QM45" s="176"/>
      <c r="QN45" s="176"/>
      <c r="QO45" s="176"/>
      <c r="QP45" s="176"/>
      <c r="QQ45" s="176"/>
      <c r="QR45" s="176"/>
      <c r="QS45" s="176"/>
      <c r="QT45" s="176"/>
      <c r="QU45" s="176"/>
      <c r="QV45" s="176"/>
      <c r="QW45" s="176"/>
      <c r="QX45" s="176"/>
      <c r="QY45" s="176"/>
      <c r="QZ45" s="176"/>
      <c r="RA45" s="176"/>
      <c r="RB45" s="176"/>
      <c r="RC45" s="176"/>
      <c r="RD45" s="176"/>
      <c r="RE45" s="176"/>
      <c r="RF45" s="176"/>
      <c r="RG45" s="176"/>
      <c r="RH45" s="176"/>
      <c r="RI45" s="176"/>
      <c r="RJ45" s="176"/>
      <c r="RK45" s="176"/>
      <c r="RL45" s="176"/>
      <c r="RM45" s="176"/>
      <c r="RN45" s="176"/>
      <c r="RO45" s="176"/>
      <c r="RP45" s="176"/>
      <c r="RQ45" s="176"/>
      <c r="RR45" s="176"/>
      <c r="RS45" s="176"/>
      <c r="RT45" s="176"/>
      <c r="RU45" s="176"/>
      <c r="RV45" s="176"/>
      <c r="RW45" s="176"/>
      <c r="RX45" s="176"/>
      <c r="RY45" s="176"/>
      <c r="RZ45" s="176"/>
      <c r="SA45" s="176"/>
      <c r="SB45" s="176"/>
      <c r="SC45" s="176"/>
      <c r="SD45" s="176"/>
      <c r="SE45" s="176"/>
      <c r="SF45" s="176"/>
      <c r="SG45" s="176"/>
      <c r="SH45" s="176"/>
      <c r="SI45" s="176"/>
      <c r="SJ45" s="176"/>
      <c r="SK45" s="176"/>
      <c r="SL45" s="176"/>
      <c r="SM45" s="176"/>
      <c r="SN45" s="176"/>
      <c r="SO45" s="176"/>
      <c r="SP45" s="176"/>
      <c r="SQ45" s="176"/>
      <c r="SR45" s="176"/>
      <c r="SS45" s="176"/>
      <c r="ST45" s="176"/>
      <c r="SU45" s="176"/>
      <c r="SV45" s="176"/>
      <c r="SW45" s="176"/>
      <c r="SX45" s="176"/>
      <c r="SY45" s="176"/>
      <c r="SZ45" s="176"/>
      <c r="TA45" s="176"/>
      <c r="TB45" s="176"/>
      <c r="TC45" s="176"/>
      <c r="TD45" s="176"/>
      <c r="TE45" s="176"/>
      <c r="TF45" s="176"/>
      <c r="TG45" s="176"/>
      <c r="TH45" s="176"/>
      <c r="TI45" s="176"/>
      <c r="TJ45" s="176"/>
      <c r="TK45" s="176"/>
      <c r="TL45" s="176"/>
      <c r="TM45" s="176"/>
      <c r="TN45" s="176"/>
      <c r="TO45" s="176"/>
      <c r="TP45" s="176"/>
      <c r="TQ45" s="176"/>
      <c r="TR45" s="176"/>
      <c r="TS45" s="176"/>
      <c r="TT45" s="176"/>
      <c r="TU45" s="176"/>
      <c r="TV45" s="176"/>
      <c r="TW45" s="176"/>
      <c r="TX45" s="176"/>
      <c r="TY45" s="176"/>
      <c r="TZ45" s="176"/>
      <c r="UA45" s="176"/>
      <c r="UB45" s="176"/>
      <c r="UC45" s="176"/>
      <c r="UD45" s="176"/>
      <c r="UE45" s="176"/>
      <c r="UF45" s="176"/>
      <c r="UG45" s="176"/>
      <c r="UH45" s="176"/>
      <c r="UI45" s="176"/>
      <c r="UJ45" s="176"/>
      <c r="UK45" s="176"/>
      <c r="UL45" s="176"/>
      <c r="UM45" s="176"/>
      <c r="UN45" s="176"/>
      <c r="UO45" s="176"/>
      <c r="UP45" s="176"/>
      <c r="UQ45" s="176"/>
      <c r="UR45" s="176"/>
      <c r="US45" s="176"/>
      <c r="UT45" s="176"/>
      <c r="UU45" s="176"/>
      <c r="UV45" s="176"/>
      <c r="UW45" s="176"/>
      <c r="UX45" s="176"/>
      <c r="UY45" s="176"/>
      <c r="UZ45" s="176"/>
      <c r="VA45" s="176"/>
      <c r="VB45" s="176"/>
      <c r="VC45" s="176"/>
      <c r="VD45" s="176"/>
      <c r="VE45" s="176"/>
      <c r="VF45" s="176"/>
      <c r="VG45" s="176"/>
      <c r="VH45" s="176"/>
      <c r="VI45" s="176"/>
      <c r="VJ45" s="176"/>
      <c r="VK45" s="176"/>
      <c r="VL45" s="176"/>
      <c r="VM45" s="176"/>
      <c r="VN45" s="176"/>
      <c r="VO45" s="176"/>
      <c r="VP45" s="176"/>
      <c r="VQ45" s="176"/>
      <c r="VR45" s="176"/>
      <c r="VS45" s="176"/>
      <c r="VT45" s="176"/>
      <c r="VU45" s="176"/>
      <c r="VV45" s="176"/>
      <c r="VW45" s="176"/>
      <c r="VX45" s="176"/>
      <c r="VY45" s="176"/>
      <c r="VZ45" s="176"/>
      <c r="WA45" s="176"/>
      <c r="WB45" s="176"/>
      <c r="WC45" s="176"/>
      <c r="WD45" s="176"/>
      <c r="WE45" s="176"/>
      <c r="WF45" s="176"/>
      <c r="WG45" s="176"/>
      <c r="WH45" s="176"/>
      <c r="WI45" s="176"/>
      <c r="WJ45" s="176"/>
      <c r="WK45" s="176"/>
      <c r="WL45" s="176"/>
      <c r="WM45" s="176"/>
      <c r="WN45" s="176"/>
      <c r="WO45" s="176"/>
      <c r="WP45" s="176"/>
      <c r="WQ45" s="176"/>
      <c r="WR45" s="176"/>
      <c r="WS45" s="176"/>
      <c r="WT45" s="176"/>
      <c r="WU45" s="176"/>
      <c r="WV45" s="176"/>
      <c r="WW45" s="176"/>
      <c r="WX45" s="176"/>
      <c r="WY45" s="176"/>
      <c r="WZ45" s="176"/>
      <c r="XA45" s="176"/>
      <c r="XB45" s="176"/>
      <c r="XC45" s="176"/>
      <c r="XD45" s="176"/>
      <c r="XE45" s="176"/>
      <c r="XF45" s="176"/>
      <c r="XG45" s="176"/>
      <c r="XH45" s="176"/>
      <c r="XI45" s="176"/>
      <c r="XJ45" s="176"/>
      <c r="XK45" s="176"/>
      <c r="XL45" s="176"/>
      <c r="XM45" s="176"/>
      <c r="XN45" s="176"/>
      <c r="XO45" s="176"/>
      <c r="XP45" s="176"/>
      <c r="XQ45" s="176"/>
      <c r="XR45" s="176"/>
      <c r="XS45" s="176"/>
      <c r="XT45" s="176"/>
      <c r="XU45" s="176"/>
      <c r="XV45" s="176"/>
      <c r="XW45" s="176"/>
      <c r="XX45" s="176"/>
      <c r="XY45" s="176"/>
      <c r="XZ45" s="176"/>
      <c r="YA45" s="176"/>
      <c r="YB45" s="176"/>
      <c r="YC45" s="176"/>
      <c r="YD45" s="176"/>
      <c r="YE45" s="176"/>
      <c r="YF45" s="176"/>
      <c r="YG45" s="176"/>
      <c r="YH45" s="176"/>
      <c r="YI45" s="176"/>
      <c r="YJ45" s="176"/>
      <c r="YK45" s="176"/>
      <c r="YL45" s="176"/>
      <c r="YM45" s="176"/>
      <c r="YN45" s="176"/>
      <c r="YO45" s="176"/>
      <c r="YP45" s="176"/>
      <c r="YQ45" s="176"/>
      <c r="YR45" s="176"/>
      <c r="YS45" s="176"/>
      <c r="YT45" s="176"/>
      <c r="YU45" s="176"/>
      <c r="YV45" s="176"/>
      <c r="YW45" s="176"/>
      <c r="YX45" s="176"/>
      <c r="YY45" s="176"/>
      <c r="YZ45" s="176"/>
      <c r="ZA45" s="176"/>
      <c r="ZB45" s="176"/>
      <c r="ZC45" s="176"/>
      <c r="ZD45" s="176"/>
      <c r="ZE45" s="176"/>
      <c r="ZF45" s="176"/>
      <c r="ZG45" s="176"/>
      <c r="ZH45" s="176"/>
      <c r="ZI45" s="176"/>
      <c r="ZJ45" s="176"/>
      <c r="ZK45" s="176"/>
      <c r="ZL45" s="176"/>
      <c r="ZM45" s="176"/>
      <c r="ZN45" s="176"/>
      <c r="ZO45" s="176"/>
      <c r="ZP45" s="176"/>
    </row>
    <row r="46" spans="1:692"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  <c r="IR46" s="176"/>
      <c r="IS46" s="176"/>
      <c r="IT46" s="176"/>
      <c r="IU46" s="176"/>
      <c r="IV46" s="176"/>
      <c r="IW46" s="176"/>
      <c r="IX46" s="176"/>
      <c r="IY46" s="176"/>
      <c r="IZ46" s="176"/>
      <c r="JA46" s="176"/>
      <c r="JB46" s="176"/>
      <c r="JC46" s="176"/>
      <c r="JD46" s="176"/>
      <c r="JE46" s="176"/>
      <c r="JF46" s="176"/>
      <c r="JG46" s="176"/>
      <c r="JH46" s="176"/>
      <c r="JI46" s="176"/>
      <c r="JJ46" s="176"/>
      <c r="JK46" s="176"/>
      <c r="JL46" s="176"/>
      <c r="JM46" s="176"/>
      <c r="JN46" s="176"/>
      <c r="JO46" s="176"/>
      <c r="JP46" s="176"/>
      <c r="JQ46" s="176"/>
      <c r="JR46" s="176"/>
      <c r="JS46" s="176"/>
      <c r="JT46" s="176"/>
      <c r="JU46" s="176"/>
      <c r="JV46" s="176"/>
      <c r="JW46" s="176"/>
      <c r="JX46" s="176"/>
      <c r="JY46" s="176"/>
      <c r="JZ46" s="176"/>
      <c r="KA46" s="176"/>
      <c r="KB46" s="176"/>
      <c r="KC46" s="176"/>
      <c r="KD46" s="176"/>
      <c r="KE46" s="176"/>
      <c r="KF46" s="176"/>
      <c r="KG46" s="176"/>
      <c r="KH46" s="176"/>
      <c r="KI46" s="176"/>
      <c r="KJ46" s="176"/>
      <c r="KK46" s="176"/>
      <c r="KL46" s="176"/>
      <c r="KM46" s="176"/>
      <c r="KN46" s="176"/>
      <c r="KO46" s="176"/>
      <c r="KP46" s="176"/>
      <c r="KQ46" s="176"/>
      <c r="KR46" s="176"/>
      <c r="KS46" s="176"/>
      <c r="KT46" s="176"/>
      <c r="KU46" s="176"/>
      <c r="KV46" s="176"/>
      <c r="KW46" s="176"/>
      <c r="KX46" s="176"/>
      <c r="KY46" s="176"/>
      <c r="KZ46" s="176"/>
      <c r="LA46" s="176"/>
      <c r="LB46" s="176"/>
      <c r="LC46" s="176"/>
      <c r="LD46" s="176"/>
      <c r="LE46" s="176"/>
      <c r="LF46" s="176"/>
      <c r="LG46" s="176"/>
      <c r="LH46" s="176"/>
      <c r="LI46" s="176"/>
      <c r="LJ46" s="176"/>
      <c r="LK46" s="176"/>
      <c r="LL46" s="176"/>
      <c r="LM46" s="176"/>
      <c r="LN46" s="176"/>
      <c r="LO46" s="176"/>
      <c r="LP46" s="176"/>
      <c r="LQ46" s="176"/>
      <c r="LR46" s="176"/>
      <c r="LS46" s="176"/>
      <c r="LT46" s="176"/>
      <c r="LU46" s="176"/>
      <c r="LV46" s="176"/>
      <c r="LW46" s="176"/>
      <c r="LX46" s="176"/>
      <c r="LY46" s="176"/>
      <c r="LZ46" s="176"/>
      <c r="MA46" s="176"/>
      <c r="MB46" s="176"/>
      <c r="MC46" s="176"/>
      <c r="MD46" s="176"/>
      <c r="ME46" s="176"/>
      <c r="MF46" s="176"/>
      <c r="MG46" s="176"/>
      <c r="MH46" s="176"/>
      <c r="MI46" s="176"/>
      <c r="MJ46" s="176"/>
      <c r="MK46" s="176"/>
      <c r="ML46" s="176"/>
      <c r="MM46" s="176"/>
      <c r="MN46" s="176"/>
      <c r="MO46" s="176"/>
      <c r="MP46" s="176"/>
      <c r="MQ46" s="176"/>
      <c r="MR46" s="176"/>
      <c r="MS46" s="176"/>
      <c r="MT46" s="176"/>
      <c r="MU46" s="176"/>
      <c r="MV46" s="176"/>
      <c r="MW46" s="176"/>
      <c r="MX46" s="176"/>
      <c r="MY46" s="176"/>
      <c r="MZ46" s="176"/>
      <c r="NA46" s="176"/>
      <c r="NB46" s="176"/>
      <c r="NC46" s="176"/>
      <c r="ND46" s="176"/>
      <c r="NE46" s="176"/>
      <c r="NF46" s="176"/>
      <c r="NG46" s="176"/>
      <c r="NH46" s="176"/>
      <c r="NI46" s="176"/>
      <c r="NJ46" s="176"/>
      <c r="NK46" s="176"/>
      <c r="NL46" s="176"/>
      <c r="NM46" s="176"/>
      <c r="NN46" s="176"/>
      <c r="NO46" s="176"/>
      <c r="NP46" s="176"/>
      <c r="NQ46" s="176"/>
      <c r="NR46" s="176"/>
      <c r="NS46" s="176"/>
      <c r="NT46" s="176"/>
      <c r="NU46" s="176"/>
      <c r="NV46" s="176"/>
      <c r="NW46" s="176"/>
      <c r="NX46" s="176"/>
      <c r="NY46" s="176"/>
      <c r="NZ46" s="176"/>
      <c r="OA46" s="176"/>
      <c r="OB46" s="176"/>
      <c r="OC46" s="176"/>
      <c r="OD46" s="176"/>
      <c r="OE46" s="176"/>
      <c r="OF46" s="176"/>
      <c r="OG46" s="176"/>
      <c r="OH46" s="176"/>
      <c r="OI46" s="176"/>
      <c r="OJ46" s="176"/>
      <c r="OK46" s="176"/>
      <c r="OL46" s="176"/>
      <c r="OM46" s="176"/>
      <c r="ON46" s="176"/>
      <c r="OO46" s="176"/>
      <c r="OP46" s="176"/>
      <c r="OQ46" s="176"/>
      <c r="OR46" s="176"/>
      <c r="OS46" s="176"/>
      <c r="OT46" s="176"/>
      <c r="OU46" s="176"/>
      <c r="OV46" s="176"/>
      <c r="OW46" s="176"/>
      <c r="OX46" s="176"/>
      <c r="OY46" s="176"/>
      <c r="OZ46" s="176"/>
      <c r="PA46" s="176"/>
      <c r="PB46" s="176"/>
      <c r="PC46" s="176"/>
      <c r="PD46" s="176"/>
      <c r="PE46" s="176"/>
      <c r="PF46" s="176"/>
      <c r="PG46" s="176"/>
      <c r="PH46" s="176"/>
      <c r="PI46" s="176"/>
      <c r="PJ46" s="176"/>
      <c r="PK46" s="176"/>
      <c r="PL46" s="176"/>
      <c r="PM46" s="176"/>
      <c r="PN46" s="176"/>
      <c r="PO46" s="176"/>
      <c r="PP46" s="176"/>
      <c r="PQ46" s="176"/>
      <c r="PR46" s="176"/>
      <c r="PS46" s="176"/>
      <c r="PT46" s="176"/>
      <c r="PU46" s="176"/>
      <c r="PV46" s="176"/>
      <c r="PW46" s="176"/>
      <c r="PX46" s="176"/>
      <c r="PY46" s="176"/>
      <c r="PZ46" s="176"/>
      <c r="QA46" s="176"/>
      <c r="QB46" s="176"/>
      <c r="QC46" s="176"/>
      <c r="QD46" s="176"/>
      <c r="QE46" s="176"/>
      <c r="QF46" s="176"/>
      <c r="QG46" s="176"/>
      <c r="QH46" s="176"/>
      <c r="QI46" s="176"/>
      <c r="QJ46" s="176"/>
      <c r="QK46" s="176"/>
      <c r="QL46" s="176"/>
      <c r="QM46" s="176"/>
      <c r="QN46" s="176"/>
      <c r="QO46" s="176"/>
      <c r="QP46" s="176"/>
      <c r="QQ46" s="176"/>
      <c r="QR46" s="176"/>
      <c r="QS46" s="176"/>
      <c r="QT46" s="176"/>
      <c r="QU46" s="176"/>
      <c r="QV46" s="176"/>
      <c r="QW46" s="176"/>
      <c r="QX46" s="176"/>
      <c r="QY46" s="176"/>
      <c r="QZ46" s="176"/>
      <c r="RA46" s="176"/>
      <c r="RB46" s="176"/>
      <c r="RC46" s="176"/>
      <c r="RD46" s="176"/>
      <c r="RE46" s="176"/>
      <c r="RF46" s="176"/>
      <c r="RG46" s="176"/>
      <c r="RH46" s="176"/>
      <c r="RI46" s="176"/>
      <c r="RJ46" s="176"/>
      <c r="RK46" s="176"/>
      <c r="RL46" s="176"/>
      <c r="RM46" s="176"/>
      <c r="RN46" s="176"/>
      <c r="RO46" s="176"/>
      <c r="RP46" s="176"/>
      <c r="RQ46" s="176"/>
      <c r="RR46" s="176"/>
      <c r="RS46" s="176"/>
      <c r="RT46" s="176"/>
      <c r="RU46" s="176"/>
      <c r="RV46" s="176"/>
      <c r="RW46" s="176"/>
      <c r="RX46" s="176"/>
      <c r="RY46" s="176"/>
      <c r="RZ46" s="176"/>
      <c r="SA46" s="176"/>
      <c r="SB46" s="176"/>
      <c r="SC46" s="176"/>
      <c r="SD46" s="176"/>
      <c r="SE46" s="176"/>
      <c r="SF46" s="176"/>
      <c r="SG46" s="176"/>
      <c r="SH46" s="176"/>
      <c r="SI46" s="176"/>
      <c r="SJ46" s="176"/>
      <c r="SK46" s="176"/>
      <c r="SL46" s="176"/>
      <c r="SM46" s="176"/>
      <c r="SN46" s="176"/>
      <c r="SO46" s="176"/>
      <c r="SP46" s="176"/>
      <c r="SQ46" s="176"/>
      <c r="SR46" s="176"/>
      <c r="SS46" s="176"/>
      <c r="ST46" s="176"/>
      <c r="SU46" s="176"/>
      <c r="SV46" s="176"/>
      <c r="SW46" s="176"/>
      <c r="SX46" s="176"/>
      <c r="SY46" s="176"/>
      <c r="SZ46" s="176"/>
      <c r="TA46" s="176"/>
      <c r="TB46" s="176"/>
      <c r="TC46" s="176"/>
      <c r="TD46" s="176"/>
      <c r="TE46" s="176"/>
      <c r="TF46" s="176"/>
      <c r="TG46" s="176"/>
      <c r="TH46" s="176"/>
      <c r="TI46" s="176"/>
      <c r="TJ46" s="176"/>
      <c r="TK46" s="176"/>
      <c r="TL46" s="176"/>
      <c r="TM46" s="176"/>
      <c r="TN46" s="176"/>
      <c r="TO46" s="176"/>
      <c r="TP46" s="176"/>
      <c r="TQ46" s="176"/>
      <c r="TR46" s="176"/>
      <c r="TS46" s="176"/>
      <c r="TT46" s="176"/>
      <c r="TU46" s="176"/>
      <c r="TV46" s="176"/>
      <c r="TW46" s="176"/>
      <c r="TX46" s="176"/>
      <c r="TY46" s="176"/>
      <c r="TZ46" s="176"/>
      <c r="UA46" s="176"/>
      <c r="UB46" s="176"/>
      <c r="UC46" s="176"/>
      <c r="UD46" s="176"/>
      <c r="UE46" s="176"/>
      <c r="UF46" s="176"/>
      <c r="UG46" s="176"/>
      <c r="UH46" s="176"/>
      <c r="UI46" s="176"/>
      <c r="UJ46" s="176"/>
      <c r="UK46" s="176"/>
      <c r="UL46" s="176"/>
      <c r="UM46" s="176"/>
      <c r="UN46" s="176"/>
      <c r="UO46" s="176"/>
      <c r="UP46" s="176"/>
      <c r="UQ46" s="176"/>
      <c r="UR46" s="176"/>
      <c r="US46" s="176"/>
      <c r="UT46" s="176"/>
      <c r="UU46" s="176"/>
      <c r="UV46" s="176"/>
      <c r="UW46" s="176"/>
      <c r="UX46" s="176"/>
      <c r="UY46" s="176"/>
      <c r="UZ46" s="176"/>
      <c r="VA46" s="176"/>
      <c r="VB46" s="176"/>
      <c r="VC46" s="176"/>
      <c r="VD46" s="176"/>
      <c r="VE46" s="176"/>
      <c r="VF46" s="176"/>
      <c r="VG46" s="176"/>
      <c r="VH46" s="176"/>
      <c r="VI46" s="176"/>
      <c r="VJ46" s="176"/>
      <c r="VK46" s="176"/>
      <c r="VL46" s="176"/>
      <c r="VM46" s="176"/>
      <c r="VN46" s="176"/>
      <c r="VO46" s="176"/>
      <c r="VP46" s="176"/>
      <c r="VQ46" s="176"/>
      <c r="VR46" s="176"/>
      <c r="VS46" s="176"/>
      <c r="VT46" s="176"/>
      <c r="VU46" s="176"/>
      <c r="VV46" s="176"/>
      <c r="VW46" s="176"/>
      <c r="VX46" s="176"/>
      <c r="VY46" s="176"/>
      <c r="VZ46" s="176"/>
      <c r="WA46" s="176"/>
      <c r="WB46" s="176"/>
      <c r="WC46" s="176"/>
      <c r="WD46" s="176"/>
      <c r="WE46" s="176"/>
      <c r="WF46" s="176"/>
      <c r="WG46" s="176"/>
      <c r="WH46" s="176"/>
      <c r="WI46" s="176"/>
      <c r="WJ46" s="176"/>
      <c r="WK46" s="176"/>
      <c r="WL46" s="176"/>
      <c r="WM46" s="176"/>
      <c r="WN46" s="176"/>
      <c r="WO46" s="176"/>
      <c r="WP46" s="176"/>
      <c r="WQ46" s="176"/>
      <c r="WR46" s="176"/>
      <c r="WS46" s="176"/>
      <c r="WT46" s="176"/>
      <c r="WU46" s="176"/>
      <c r="WV46" s="176"/>
      <c r="WW46" s="176"/>
      <c r="WX46" s="176"/>
      <c r="WY46" s="176"/>
      <c r="WZ46" s="176"/>
      <c r="XA46" s="176"/>
      <c r="XB46" s="176"/>
      <c r="XC46" s="176"/>
      <c r="XD46" s="176"/>
      <c r="XE46" s="176"/>
      <c r="XF46" s="176"/>
      <c r="XG46" s="176"/>
      <c r="XH46" s="176"/>
      <c r="XI46" s="176"/>
      <c r="XJ46" s="176"/>
      <c r="XK46" s="176"/>
      <c r="XL46" s="176"/>
      <c r="XM46" s="176"/>
      <c r="XN46" s="176"/>
      <c r="XO46" s="176"/>
      <c r="XP46" s="176"/>
      <c r="XQ46" s="176"/>
      <c r="XR46" s="176"/>
      <c r="XS46" s="176"/>
      <c r="XT46" s="176"/>
      <c r="XU46" s="176"/>
      <c r="XV46" s="176"/>
      <c r="XW46" s="176"/>
      <c r="XX46" s="176"/>
      <c r="XY46" s="176"/>
      <c r="XZ46" s="176"/>
      <c r="YA46" s="176"/>
      <c r="YB46" s="176"/>
      <c r="YC46" s="176"/>
      <c r="YD46" s="176"/>
      <c r="YE46" s="176"/>
      <c r="YF46" s="176"/>
      <c r="YG46" s="176"/>
      <c r="YH46" s="176"/>
      <c r="YI46" s="176"/>
      <c r="YJ46" s="176"/>
      <c r="YK46" s="176"/>
      <c r="YL46" s="176"/>
      <c r="YM46" s="176"/>
      <c r="YN46" s="176"/>
      <c r="YO46" s="176"/>
      <c r="YP46" s="176"/>
      <c r="YQ46" s="176"/>
      <c r="YR46" s="176"/>
      <c r="YS46" s="176"/>
      <c r="YT46" s="176"/>
      <c r="YU46" s="176"/>
      <c r="YV46" s="176"/>
      <c r="YW46" s="176"/>
      <c r="YX46" s="176"/>
      <c r="YY46" s="176"/>
      <c r="YZ46" s="176"/>
      <c r="ZA46" s="176"/>
      <c r="ZB46" s="176"/>
      <c r="ZC46" s="176"/>
      <c r="ZD46" s="176"/>
      <c r="ZE46" s="176"/>
      <c r="ZF46" s="176"/>
      <c r="ZG46" s="176"/>
      <c r="ZH46" s="176"/>
      <c r="ZI46" s="176"/>
      <c r="ZJ46" s="176"/>
      <c r="ZK46" s="176"/>
      <c r="ZL46" s="176"/>
      <c r="ZM46" s="176"/>
      <c r="ZN46" s="176"/>
      <c r="ZO46" s="176"/>
      <c r="ZP46" s="176"/>
    </row>
    <row r="47" spans="1:692"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  <c r="IV47" s="176"/>
      <c r="IW47" s="176"/>
      <c r="IX47" s="176"/>
      <c r="IY47" s="176"/>
      <c r="IZ47" s="176"/>
      <c r="JA47" s="176"/>
      <c r="JB47" s="176"/>
      <c r="JC47" s="176"/>
      <c r="JD47" s="176"/>
      <c r="JE47" s="176"/>
      <c r="JF47" s="176"/>
      <c r="JG47" s="176"/>
      <c r="JH47" s="176"/>
      <c r="JI47" s="176"/>
      <c r="JJ47" s="176"/>
      <c r="JK47" s="176"/>
      <c r="JL47" s="176"/>
      <c r="JM47" s="176"/>
      <c r="JN47" s="176"/>
      <c r="JO47" s="176"/>
      <c r="JP47" s="176"/>
      <c r="JQ47" s="176"/>
      <c r="JR47" s="176"/>
      <c r="JS47" s="176"/>
      <c r="JT47" s="176"/>
      <c r="JU47" s="176"/>
      <c r="JV47" s="176"/>
      <c r="JW47" s="176"/>
      <c r="JX47" s="176"/>
      <c r="JY47" s="176"/>
      <c r="JZ47" s="176"/>
      <c r="KA47" s="176"/>
      <c r="KB47" s="176"/>
      <c r="KC47" s="176"/>
      <c r="KD47" s="176"/>
      <c r="KE47" s="176"/>
      <c r="KF47" s="176"/>
      <c r="KG47" s="176"/>
      <c r="KH47" s="176"/>
      <c r="KI47" s="176"/>
      <c r="KJ47" s="176"/>
      <c r="KK47" s="176"/>
      <c r="KL47" s="176"/>
      <c r="KM47" s="176"/>
      <c r="KN47" s="176"/>
      <c r="KO47" s="176"/>
      <c r="KP47" s="176"/>
      <c r="KQ47" s="176"/>
      <c r="KR47" s="176"/>
      <c r="KS47" s="176"/>
      <c r="KT47" s="176"/>
      <c r="KU47" s="176"/>
      <c r="KV47" s="176"/>
      <c r="KW47" s="176"/>
      <c r="KX47" s="176"/>
      <c r="KY47" s="176"/>
      <c r="KZ47" s="176"/>
      <c r="LA47" s="176"/>
      <c r="LB47" s="176"/>
      <c r="LC47" s="176"/>
      <c r="LD47" s="176"/>
      <c r="LE47" s="176"/>
      <c r="LF47" s="176"/>
      <c r="LG47" s="176"/>
      <c r="LH47" s="176"/>
      <c r="LI47" s="176"/>
      <c r="LJ47" s="176"/>
      <c r="LK47" s="176"/>
      <c r="LL47" s="176"/>
      <c r="LM47" s="176"/>
      <c r="LN47" s="176"/>
      <c r="LO47" s="176"/>
      <c r="LP47" s="176"/>
      <c r="LQ47" s="176"/>
      <c r="LR47" s="176"/>
      <c r="LS47" s="176"/>
      <c r="LT47" s="176"/>
      <c r="LU47" s="176"/>
      <c r="LV47" s="176"/>
      <c r="LW47" s="176"/>
      <c r="LX47" s="176"/>
      <c r="LY47" s="176"/>
      <c r="LZ47" s="176"/>
      <c r="MA47" s="176"/>
      <c r="MB47" s="176"/>
      <c r="MC47" s="176"/>
      <c r="MD47" s="176"/>
      <c r="ME47" s="176"/>
      <c r="MF47" s="176"/>
      <c r="MG47" s="176"/>
      <c r="MH47" s="176"/>
      <c r="MI47" s="176"/>
      <c r="MJ47" s="176"/>
      <c r="MK47" s="176"/>
      <c r="ML47" s="176"/>
      <c r="MM47" s="176"/>
      <c r="MN47" s="176"/>
      <c r="MO47" s="176"/>
      <c r="MP47" s="176"/>
      <c r="MQ47" s="176"/>
      <c r="MR47" s="176"/>
      <c r="MS47" s="176"/>
      <c r="MT47" s="176"/>
      <c r="MU47" s="176"/>
      <c r="MV47" s="176"/>
      <c r="MW47" s="176"/>
      <c r="MX47" s="176"/>
      <c r="MY47" s="176"/>
      <c r="MZ47" s="176"/>
      <c r="NA47" s="176"/>
      <c r="NB47" s="176"/>
      <c r="NC47" s="176"/>
      <c r="ND47" s="176"/>
      <c r="NE47" s="176"/>
      <c r="NF47" s="176"/>
      <c r="NG47" s="176"/>
      <c r="NH47" s="176"/>
      <c r="NI47" s="176"/>
      <c r="NJ47" s="176"/>
      <c r="NK47" s="176"/>
      <c r="NL47" s="176"/>
      <c r="NM47" s="176"/>
      <c r="NN47" s="176"/>
      <c r="NO47" s="176"/>
      <c r="NP47" s="176"/>
      <c r="NQ47" s="176"/>
      <c r="NR47" s="176"/>
      <c r="NS47" s="176"/>
      <c r="NT47" s="176"/>
      <c r="NU47" s="176"/>
      <c r="NV47" s="176"/>
      <c r="NW47" s="176"/>
      <c r="NX47" s="176"/>
      <c r="NY47" s="176"/>
      <c r="NZ47" s="176"/>
      <c r="OA47" s="176"/>
      <c r="OB47" s="176"/>
      <c r="OC47" s="176"/>
      <c r="OD47" s="176"/>
      <c r="OE47" s="176"/>
      <c r="OF47" s="176"/>
      <c r="OG47" s="176"/>
      <c r="OH47" s="176"/>
      <c r="OI47" s="176"/>
      <c r="OJ47" s="176"/>
      <c r="OK47" s="176"/>
      <c r="OL47" s="176"/>
      <c r="OM47" s="176"/>
      <c r="ON47" s="176"/>
      <c r="OO47" s="176"/>
      <c r="OP47" s="176"/>
      <c r="OQ47" s="176"/>
      <c r="OR47" s="176"/>
      <c r="OS47" s="176"/>
      <c r="OT47" s="176"/>
      <c r="OU47" s="176"/>
      <c r="OV47" s="176"/>
      <c r="OW47" s="176"/>
      <c r="OX47" s="176"/>
      <c r="OY47" s="176"/>
      <c r="OZ47" s="176"/>
      <c r="PA47" s="176"/>
      <c r="PB47" s="176"/>
      <c r="PC47" s="176"/>
      <c r="PD47" s="176"/>
      <c r="PE47" s="176"/>
      <c r="PF47" s="176"/>
      <c r="PG47" s="176"/>
      <c r="PH47" s="176"/>
      <c r="PI47" s="176"/>
      <c r="PJ47" s="176"/>
      <c r="PK47" s="176"/>
      <c r="PL47" s="176"/>
      <c r="PM47" s="176"/>
      <c r="PN47" s="176"/>
      <c r="PO47" s="176"/>
      <c r="PP47" s="176"/>
      <c r="PQ47" s="176"/>
      <c r="PR47" s="176"/>
      <c r="PS47" s="176"/>
      <c r="PT47" s="176"/>
      <c r="PU47" s="176"/>
      <c r="PV47" s="176"/>
      <c r="PW47" s="176"/>
      <c r="PX47" s="176"/>
      <c r="PY47" s="176"/>
      <c r="PZ47" s="176"/>
      <c r="QA47" s="176"/>
      <c r="QB47" s="176"/>
      <c r="QC47" s="176"/>
      <c r="QD47" s="176"/>
      <c r="QE47" s="176"/>
      <c r="QF47" s="176"/>
      <c r="QG47" s="176"/>
      <c r="QH47" s="176"/>
      <c r="QI47" s="176"/>
      <c r="QJ47" s="176"/>
      <c r="QK47" s="176"/>
      <c r="QL47" s="176"/>
      <c r="QM47" s="176"/>
      <c r="QN47" s="176"/>
      <c r="QO47" s="176"/>
      <c r="QP47" s="176"/>
      <c r="QQ47" s="176"/>
      <c r="QR47" s="176"/>
      <c r="QS47" s="176"/>
      <c r="QT47" s="176"/>
      <c r="QU47" s="176"/>
      <c r="QV47" s="176"/>
      <c r="QW47" s="176"/>
      <c r="QX47" s="176"/>
      <c r="QY47" s="176"/>
      <c r="QZ47" s="176"/>
      <c r="RA47" s="176"/>
      <c r="RB47" s="176"/>
      <c r="RC47" s="176"/>
      <c r="RD47" s="176"/>
      <c r="RE47" s="176"/>
      <c r="RF47" s="176"/>
      <c r="RG47" s="176"/>
      <c r="RH47" s="176"/>
      <c r="RI47" s="176"/>
      <c r="RJ47" s="176"/>
      <c r="RK47" s="176"/>
      <c r="RL47" s="176"/>
      <c r="RM47" s="176"/>
      <c r="RN47" s="176"/>
      <c r="RO47" s="176"/>
      <c r="RP47" s="176"/>
      <c r="RQ47" s="176"/>
      <c r="RR47" s="176"/>
      <c r="RS47" s="176"/>
      <c r="RT47" s="176"/>
      <c r="RU47" s="176"/>
      <c r="RV47" s="176"/>
      <c r="RW47" s="176"/>
      <c r="RX47" s="176"/>
      <c r="RY47" s="176"/>
      <c r="RZ47" s="176"/>
      <c r="SA47" s="176"/>
      <c r="SB47" s="176"/>
      <c r="SC47" s="176"/>
      <c r="SD47" s="176"/>
      <c r="SE47" s="176"/>
      <c r="SF47" s="176"/>
      <c r="SG47" s="176"/>
      <c r="SH47" s="176"/>
      <c r="SI47" s="176"/>
      <c r="SJ47" s="176"/>
      <c r="SK47" s="176"/>
      <c r="SL47" s="176"/>
      <c r="SM47" s="176"/>
      <c r="SN47" s="176"/>
      <c r="SO47" s="176"/>
      <c r="SP47" s="176"/>
      <c r="SQ47" s="176"/>
      <c r="SR47" s="176"/>
      <c r="SS47" s="176"/>
      <c r="ST47" s="176"/>
      <c r="SU47" s="176"/>
      <c r="SV47" s="176"/>
      <c r="SW47" s="176"/>
      <c r="SX47" s="176"/>
      <c r="SY47" s="176"/>
      <c r="SZ47" s="176"/>
      <c r="TA47" s="176"/>
      <c r="TB47" s="176"/>
      <c r="TC47" s="176"/>
      <c r="TD47" s="176"/>
      <c r="TE47" s="176"/>
      <c r="TF47" s="176"/>
      <c r="TG47" s="176"/>
      <c r="TH47" s="176"/>
      <c r="TI47" s="176"/>
      <c r="TJ47" s="176"/>
      <c r="TK47" s="176"/>
      <c r="TL47" s="176"/>
      <c r="TM47" s="176"/>
      <c r="TN47" s="176"/>
      <c r="TO47" s="176"/>
      <c r="TP47" s="176"/>
      <c r="TQ47" s="176"/>
      <c r="TR47" s="176"/>
      <c r="TS47" s="176"/>
      <c r="TT47" s="176"/>
      <c r="TU47" s="176"/>
      <c r="TV47" s="176"/>
      <c r="TW47" s="176"/>
      <c r="TX47" s="176"/>
      <c r="TY47" s="176"/>
      <c r="TZ47" s="176"/>
      <c r="UA47" s="176"/>
      <c r="UB47" s="176"/>
      <c r="UC47" s="176"/>
      <c r="UD47" s="176"/>
      <c r="UE47" s="176"/>
      <c r="UF47" s="176"/>
      <c r="UG47" s="176"/>
      <c r="UH47" s="176"/>
      <c r="UI47" s="176"/>
      <c r="UJ47" s="176"/>
      <c r="UK47" s="176"/>
      <c r="UL47" s="176"/>
      <c r="UM47" s="176"/>
      <c r="UN47" s="176"/>
      <c r="UO47" s="176"/>
      <c r="UP47" s="176"/>
      <c r="UQ47" s="176"/>
      <c r="UR47" s="176"/>
      <c r="US47" s="176"/>
      <c r="UT47" s="176"/>
      <c r="UU47" s="176"/>
      <c r="UV47" s="176"/>
      <c r="UW47" s="176"/>
      <c r="UX47" s="176"/>
      <c r="UY47" s="176"/>
      <c r="UZ47" s="176"/>
      <c r="VA47" s="176"/>
      <c r="VB47" s="176"/>
      <c r="VC47" s="176"/>
      <c r="VD47" s="176"/>
      <c r="VE47" s="176"/>
      <c r="VF47" s="176"/>
      <c r="VG47" s="176"/>
      <c r="VH47" s="176"/>
      <c r="VI47" s="176"/>
      <c r="VJ47" s="176"/>
      <c r="VK47" s="176"/>
      <c r="VL47" s="176"/>
      <c r="VM47" s="176"/>
      <c r="VN47" s="176"/>
      <c r="VO47" s="176"/>
      <c r="VP47" s="176"/>
      <c r="VQ47" s="176"/>
      <c r="VR47" s="176"/>
      <c r="VS47" s="176"/>
      <c r="VT47" s="176"/>
      <c r="VU47" s="176"/>
      <c r="VV47" s="176"/>
      <c r="VW47" s="176"/>
      <c r="VX47" s="176"/>
      <c r="VY47" s="176"/>
      <c r="VZ47" s="176"/>
      <c r="WA47" s="176"/>
      <c r="WB47" s="176"/>
      <c r="WC47" s="176"/>
      <c r="WD47" s="176"/>
      <c r="WE47" s="176"/>
      <c r="WF47" s="176"/>
      <c r="WG47" s="176"/>
      <c r="WH47" s="176"/>
      <c r="WI47" s="176"/>
      <c r="WJ47" s="176"/>
      <c r="WK47" s="176"/>
      <c r="WL47" s="176"/>
      <c r="WM47" s="176"/>
      <c r="WN47" s="176"/>
      <c r="WO47" s="176"/>
      <c r="WP47" s="176"/>
      <c r="WQ47" s="176"/>
      <c r="WR47" s="176"/>
      <c r="WS47" s="176"/>
      <c r="WT47" s="176"/>
      <c r="WU47" s="176"/>
      <c r="WV47" s="176"/>
      <c r="WW47" s="176"/>
      <c r="WX47" s="176"/>
      <c r="WY47" s="176"/>
      <c r="WZ47" s="176"/>
      <c r="XA47" s="176"/>
      <c r="XB47" s="176"/>
      <c r="XC47" s="176"/>
      <c r="XD47" s="176"/>
      <c r="XE47" s="176"/>
      <c r="XF47" s="176"/>
      <c r="XG47" s="176"/>
      <c r="XH47" s="176"/>
      <c r="XI47" s="176"/>
      <c r="XJ47" s="176"/>
      <c r="XK47" s="176"/>
      <c r="XL47" s="176"/>
      <c r="XM47" s="176"/>
      <c r="XN47" s="176"/>
      <c r="XO47" s="176"/>
      <c r="XP47" s="176"/>
      <c r="XQ47" s="176"/>
      <c r="XR47" s="176"/>
      <c r="XS47" s="176"/>
      <c r="XT47" s="176"/>
      <c r="XU47" s="176"/>
      <c r="XV47" s="176"/>
      <c r="XW47" s="176"/>
      <c r="XX47" s="176"/>
      <c r="XY47" s="176"/>
      <c r="XZ47" s="176"/>
      <c r="YA47" s="176"/>
      <c r="YB47" s="176"/>
      <c r="YC47" s="176"/>
      <c r="YD47" s="176"/>
      <c r="YE47" s="176"/>
      <c r="YF47" s="176"/>
      <c r="YG47" s="176"/>
      <c r="YH47" s="176"/>
      <c r="YI47" s="176"/>
      <c r="YJ47" s="176"/>
      <c r="YK47" s="176"/>
      <c r="YL47" s="176"/>
      <c r="YM47" s="176"/>
      <c r="YN47" s="176"/>
      <c r="YO47" s="176"/>
      <c r="YP47" s="176"/>
      <c r="YQ47" s="176"/>
      <c r="YR47" s="176"/>
      <c r="YS47" s="176"/>
      <c r="YT47" s="176"/>
      <c r="YU47" s="176"/>
      <c r="YV47" s="176"/>
      <c r="YW47" s="176"/>
      <c r="YX47" s="176"/>
      <c r="YY47" s="176"/>
      <c r="YZ47" s="176"/>
      <c r="ZA47" s="176"/>
      <c r="ZB47" s="176"/>
      <c r="ZC47" s="176"/>
      <c r="ZD47" s="176"/>
      <c r="ZE47" s="176"/>
      <c r="ZF47" s="176"/>
      <c r="ZG47" s="176"/>
      <c r="ZH47" s="176"/>
      <c r="ZI47" s="176"/>
      <c r="ZJ47" s="176"/>
      <c r="ZK47" s="176"/>
      <c r="ZL47" s="176"/>
      <c r="ZM47" s="176"/>
      <c r="ZN47" s="176"/>
      <c r="ZO47" s="176"/>
      <c r="ZP47" s="176"/>
    </row>
    <row r="48" spans="1:692"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6"/>
      <c r="HV48" s="176"/>
      <c r="HW48" s="176"/>
      <c r="HX48" s="176"/>
      <c r="HY48" s="176"/>
      <c r="HZ48" s="176"/>
      <c r="IA48" s="176"/>
      <c r="IB48" s="176"/>
      <c r="IC48" s="176"/>
      <c r="ID48" s="176"/>
      <c r="IE48" s="176"/>
      <c r="IF48" s="176"/>
      <c r="IG48" s="176"/>
      <c r="IH48" s="176"/>
      <c r="II48" s="176"/>
      <c r="IJ48" s="176"/>
      <c r="IK48" s="176"/>
      <c r="IL48" s="176"/>
      <c r="IM48" s="176"/>
      <c r="IN48" s="176"/>
      <c r="IO48" s="176"/>
      <c r="IP48" s="176"/>
      <c r="IQ48" s="176"/>
      <c r="IR48" s="176"/>
      <c r="IS48" s="176"/>
      <c r="IT48" s="176"/>
      <c r="IU48" s="176"/>
      <c r="IV48" s="176"/>
      <c r="IW48" s="176"/>
      <c r="IX48" s="176"/>
      <c r="IY48" s="176"/>
      <c r="IZ48" s="176"/>
      <c r="JA48" s="176"/>
      <c r="JB48" s="176"/>
      <c r="JC48" s="176"/>
      <c r="JD48" s="176"/>
      <c r="JE48" s="176"/>
      <c r="JF48" s="176"/>
      <c r="JG48" s="176"/>
      <c r="JH48" s="176"/>
      <c r="JI48" s="176"/>
      <c r="JJ48" s="176"/>
      <c r="JK48" s="176"/>
      <c r="JL48" s="176"/>
      <c r="JM48" s="176"/>
      <c r="JN48" s="176"/>
      <c r="JO48" s="176"/>
      <c r="JP48" s="176"/>
      <c r="JQ48" s="176"/>
      <c r="JR48" s="176"/>
      <c r="JS48" s="176"/>
      <c r="JT48" s="176"/>
      <c r="JU48" s="176"/>
      <c r="JV48" s="176"/>
      <c r="JW48" s="176"/>
      <c r="JX48" s="176"/>
      <c r="JY48" s="176"/>
      <c r="JZ48" s="176"/>
      <c r="KA48" s="176"/>
      <c r="KB48" s="176"/>
      <c r="KC48" s="176"/>
      <c r="KD48" s="176"/>
      <c r="KE48" s="176"/>
      <c r="KF48" s="176"/>
      <c r="KG48" s="176"/>
      <c r="KH48" s="176"/>
      <c r="KI48" s="176"/>
      <c r="KJ48" s="176"/>
      <c r="KK48" s="176"/>
      <c r="KL48" s="176"/>
      <c r="KM48" s="176"/>
      <c r="KN48" s="176"/>
      <c r="KO48" s="176"/>
      <c r="KP48" s="176"/>
      <c r="KQ48" s="176"/>
      <c r="KR48" s="176"/>
      <c r="KS48" s="176"/>
      <c r="KT48" s="176"/>
      <c r="KU48" s="176"/>
      <c r="KV48" s="176"/>
      <c r="KW48" s="176"/>
      <c r="KX48" s="176"/>
      <c r="KY48" s="176"/>
      <c r="KZ48" s="176"/>
      <c r="LA48" s="176"/>
      <c r="LB48" s="176"/>
      <c r="LC48" s="176"/>
      <c r="LD48" s="176"/>
      <c r="LE48" s="176"/>
      <c r="LF48" s="176"/>
      <c r="LG48" s="176"/>
      <c r="LH48" s="176"/>
      <c r="LI48" s="176"/>
      <c r="LJ48" s="176"/>
      <c r="LK48" s="176"/>
      <c r="LL48" s="176"/>
      <c r="LM48" s="176"/>
      <c r="LN48" s="176"/>
      <c r="LO48" s="176"/>
      <c r="LP48" s="176"/>
      <c r="LQ48" s="176"/>
      <c r="LR48" s="176"/>
      <c r="LS48" s="176"/>
      <c r="LT48" s="176"/>
      <c r="LU48" s="176"/>
      <c r="LV48" s="176"/>
      <c r="LW48" s="176"/>
      <c r="LX48" s="176"/>
      <c r="LY48" s="176"/>
      <c r="LZ48" s="176"/>
      <c r="MA48" s="176"/>
      <c r="MB48" s="176"/>
      <c r="MC48" s="176"/>
      <c r="MD48" s="176"/>
      <c r="ME48" s="176"/>
      <c r="MF48" s="176"/>
      <c r="MG48" s="176"/>
      <c r="MH48" s="176"/>
      <c r="MI48" s="176"/>
      <c r="MJ48" s="176"/>
      <c r="MK48" s="176"/>
      <c r="ML48" s="176"/>
      <c r="MM48" s="176"/>
      <c r="MN48" s="176"/>
      <c r="MO48" s="176"/>
      <c r="MP48" s="176"/>
      <c r="MQ48" s="176"/>
      <c r="MR48" s="176"/>
      <c r="MS48" s="176"/>
      <c r="MT48" s="176"/>
      <c r="MU48" s="176"/>
      <c r="MV48" s="176"/>
      <c r="MW48" s="176"/>
      <c r="MX48" s="176"/>
      <c r="MY48" s="176"/>
      <c r="MZ48" s="176"/>
      <c r="NA48" s="176"/>
      <c r="NB48" s="176"/>
      <c r="NC48" s="176"/>
      <c r="ND48" s="176"/>
      <c r="NE48" s="176"/>
      <c r="NF48" s="176"/>
      <c r="NG48" s="176"/>
      <c r="NH48" s="176"/>
      <c r="NI48" s="176"/>
      <c r="NJ48" s="176"/>
      <c r="NK48" s="176"/>
      <c r="NL48" s="176"/>
      <c r="NM48" s="176"/>
      <c r="NN48" s="176"/>
      <c r="NO48" s="176"/>
      <c r="NP48" s="176"/>
      <c r="NQ48" s="176"/>
      <c r="NR48" s="176"/>
      <c r="NS48" s="176"/>
      <c r="NT48" s="176"/>
      <c r="NU48" s="176"/>
      <c r="NV48" s="176"/>
      <c r="NW48" s="176"/>
      <c r="NX48" s="176"/>
      <c r="NY48" s="176"/>
      <c r="NZ48" s="176"/>
      <c r="OA48" s="176"/>
      <c r="OB48" s="176"/>
      <c r="OC48" s="176"/>
      <c r="OD48" s="176"/>
      <c r="OE48" s="176"/>
      <c r="OF48" s="176"/>
      <c r="OG48" s="176"/>
      <c r="OH48" s="176"/>
      <c r="OI48" s="176"/>
      <c r="OJ48" s="176"/>
      <c r="OK48" s="176"/>
      <c r="OL48" s="176"/>
      <c r="OM48" s="176"/>
      <c r="ON48" s="176"/>
      <c r="OO48" s="176"/>
      <c r="OP48" s="176"/>
      <c r="OQ48" s="176"/>
      <c r="OR48" s="176"/>
      <c r="OS48" s="176"/>
      <c r="OT48" s="176"/>
      <c r="OU48" s="176"/>
      <c r="OV48" s="176"/>
      <c r="OW48" s="176"/>
      <c r="OX48" s="176"/>
      <c r="OY48" s="176"/>
      <c r="OZ48" s="176"/>
      <c r="PA48" s="176"/>
      <c r="PB48" s="176"/>
      <c r="PC48" s="176"/>
      <c r="PD48" s="176"/>
      <c r="PE48" s="176"/>
      <c r="PF48" s="176"/>
      <c r="PG48" s="176"/>
      <c r="PH48" s="176"/>
      <c r="PI48" s="176"/>
      <c r="PJ48" s="176"/>
      <c r="PK48" s="176"/>
      <c r="PL48" s="176"/>
      <c r="PM48" s="176"/>
      <c r="PN48" s="176"/>
      <c r="PO48" s="176"/>
      <c r="PP48" s="176"/>
      <c r="PQ48" s="176"/>
      <c r="PR48" s="176"/>
      <c r="PS48" s="176"/>
      <c r="PT48" s="176"/>
      <c r="PU48" s="176"/>
      <c r="PV48" s="176"/>
      <c r="PW48" s="176"/>
      <c r="PX48" s="176"/>
      <c r="PY48" s="176"/>
      <c r="PZ48" s="176"/>
      <c r="QA48" s="176"/>
      <c r="QB48" s="176"/>
      <c r="QC48" s="176"/>
      <c r="QD48" s="176"/>
      <c r="QE48" s="176"/>
      <c r="QF48" s="176"/>
      <c r="QG48" s="176"/>
      <c r="QH48" s="176"/>
      <c r="QI48" s="176"/>
      <c r="QJ48" s="176"/>
      <c r="QK48" s="176"/>
      <c r="QL48" s="176"/>
      <c r="QM48" s="176"/>
      <c r="QN48" s="176"/>
      <c r="QO48" s="176"/>
      <c r="QP48" s="176"/>
      <c r="QQ48" s="176"/>
      <c r="QR48" s="176"/>
      <c r="QS48" s="176"/>
      <c r="QT48" s="176"/>
      <c r="QU48" s="176"/>
      <c r="QV48" s="176"/>
      <c r="QW48" s="176"/>
      <c r="QX48" s="176"/>
      <c r="QY48" s="176"/>
      <c r="QZ48" s="176"/>
      <c r="RA48" s="176"/>
      <c r="RB48" s="176"/>
      <c r="RC48" s="176"/>
      <c r="RD48" s="176"/>
      <c r="RE48" s="176"/>
      <c r="RF48" s="176"/>
      <c r="RG48" s="176"/>
      <c r="RH48" s="176"/>
      <c r="RI48" s="176"/>
      <c r="RJ48" s="176"/>
      <c r="RK48" s="176"/>
      <c r="RL48" s="176"/>
      <c r="RM48" s="176"/>
      <c r="RN48" s="176"/>
      <c r="RO48" s="176"/>
      <c r="RP48" s="176"/>
      <c r="RQ48" s="176"/>
      <c r="RR48" s="176"/>
      <c r="RS48" s="176"/>
      <c r="RT48" s="176"/>
      <c r="RU48" s="176"/>
      <c r="RV48" s="176"/>
      <c r="RW48" s="176"/>
      <c r="RX48" s="176"/>
      <c r="RY48" s="176"/>
      <c r="RZ48" s="176"/>
      <c r="SA48" s="176"/>
      <c r="SB48" s="176"/>
      <c r="SC48" s="176"/>
      <c r="SD48" s="176"/>
      <c r="SE48" s="176"/>
      <c r="SF48" s="176"/>
      <c r="SG48" s="176"/>
      <c r="SH48" s="176"/>
      <c r="SI48" s="176"/>
      <c r="SJ48" s="176"/>
      <c r="SK48" s="176"/>
      <c r="SL48" s="176"/>
      <c r="SM48" s="176"/>
      <c r="SN48" s="176"/>
      <c r="SO48" s="176"/>
      <c r="SP48" s="176"/>
      <c r="SQ48" s="176"/>
      <c r="SR48" s="176"/>
      <c r="SS48" s="176"/>
      <c r="ST48" s="176"/>
      <c r="SU48" s="176"/>
      <c r="SV48" s="176"/>
      <c r="SW48" s="176"/>
      <c r="SX48" s="176"/>
      <c r="SY48" s="176"/>
      <c r="SZ48" s="176"/>
      <c r="TA48" s="176"/>
      <c r="TB48" s="176"/>
      <c r="TC48" s="176"/>
      <c r="TD48" s="176"/>
      <c r="TE48" s="176"/>
      <c r="TF48" s="176"/>
      <c r="TG48" s="176"/>
      <c r="TH48" s="176"/>
      <c r="TI48" s="176"/>
      <c r="TJ48" s="176"/>
      <c r="TK48" s="176"/>
      <c r="TL48" s="176"/>
      <c r="TM48" s="176"/>
      <c r="TN48" s="176"/>
      <c r="TO48" s="176"/>
      <c r="TP48" s="176"/>
      <c r="TQ48" s="176"/>
      <c r="TR48" s="176"/>
      <c r="TS48" s="176"/>
      <c r="TT48" s="176"/>
      <c r="TU48" s="176"/>
      <c r="TV48" s="176"/>
      <c r="TW48" s="176"/>
      <c r="TX48" s="176"/>
      <c r="TY48" s="176"/>
      <c r="TZ48" s="176"/>
      <c r="UA48" s="176"/>
      <c r="UB48" s="176"/>
      <c r="UC48" s="176"/>
      <c r="UD48" s="176"/>
      <c r="UE48" s="176"/>
      <c r="UF48" s="176"/>
      <c r="UG48" s="176"/>
      <c r="UH48" s="176"/>
      <c r="UI48" s="176"/>
      <c r="UJ48" s="176"/>
      <c r="UK48" s="176"/>
      <c r="UL48" s="176"/>
      <c r="UM48" s="176"/>
      <c r="UN48" s="176"/>
      <c r="UO48" s="176"/>
      <c r="UP48" s="176"/>
      <c r="UQ48" s="176"/>
      <c r="UR48" s="176"/>
      <c r="US48" s="176"/>
      <c r="UT48" s="176"/>
      <c r="UU48" s="176"/>
      <c r="UV48" s="176"/>
      <c r="UW48" s="176"/>
      <c r="UX48" s="176"/>
      <c r="UY48" s="176"/>
      <c r="UZ48" s="176"/>
      <c r="VA48" s="176"/>
      <c r="VB48" s="176"/>
      <c r="VC48" s="176"/>
      <c r="VD48" s="176"/>
      <c r="VE48" s="176"/>
      <c r="VF48" s="176"/>
      <c r="VG48" s="176"/>
      <c r="VH48" s="176"/>
      <c r="VI48" s="176"/>
      <c r="VJ48" s="176"/>
      <c r="VK48" s="176"/>
      <c r="VL48" s="176"/>
      <c r="VM48" s="176"/>
      <c r="VN48" s="176"/>
      <c r="VO48" s="176"/>
      <c r="VP48" s="176"/>
      <c r="VQ48" s="176"/>
      <c r="VR48" s="176"/>
      <c r="VS48" s="176"/>
      <c r="VT48" s="176"/>
      <c r="VU48" s="176"/>
      <c r="VV48" s="176"/>
      <c r="VW48" s="176"/>
      <c r="VX48" s="176"/>
      <c r="VY48" s="176"/>
      <c r="VZ48" s="176"/>
      <c r="WA48" s="176"/>
      <c r="WB48" s="176"/>
      <c r="WC48" s="176"/>
      <c r="WD48" s="176"/>
      <c r="WE48" s="176"/>
      <c r="WF48" s="176"/>
      <c r="WG48" s="176"/>
      <c r="WH48" s="176"/>
      <c r="WI48" s="176"/>
      <c r="WJ48" s="176"/>
      <c r="WK48" s="176"/>
      <c r="WL48" s="176"/>
      <c r="WM48" s="176"/>
      <c r="WN48" s="176"/>
      <c r="WO48" s="176"/>
      <c r="WP48" s="176"/>
      <c r="WQ48" s="176"/>
      <c r="WR48" s="176"/>
      <c r="WS48" s="176"/>
      <c r="WT48" s="176"/>
      <c r="WU48" s="176"/>
      <c r="WV48" s="176"/>
      <c r="WW48" s="176"/>
      <c r="WX48" s="176"/>
      <c r="WY48" s="176"/>
      <c r="WZ48" s="176"/>
      <c r="XA48" s="176"/>
      <c r="XB48" s="176"/>
      <c r="XC48" s="176"/>
      <c r="XD48" s="176"/>
      <c r="XE48" s="176"/>
      <c r="XF48" s="176"/>
      <c r="XG48" s="176"/>
      <c r="XH48" s="176"/>
      <c r="XI48" s="176"/>
      <c r="XJ48" s="176"/>
      <c r="XK48" s="176"/>
      <c r="XL48" s="176"/>
      <c r="XM48" s="176"/>
      <c r="XN48" s="176"/>
      <c r="XO48" s="176"/>
      <c r="XP48" s="176"/>
      <c r="XQ48" s="176"/>
      <c r="XR48" s="176"/>
      <c r="XS48" s="176"/>
      <c r="XT48" s="176"/>
      <c r="XU48" s="176"/>
      <c r="XV48" s="176"/>
      <c r="XW48" s="176"/>
      <c r="XX48" s="176"/>
      <c r="XY48" s="176"/>
      <c r="XZ48" s="176"/>
      <c r="YA48" s="176"/>
      <c r="YB48" s="176"/>
      <c r="YC48" s="176"/>
      <c r="YD48" s="176"/>
      <c r="YE48" s="176"/>
      <c r="YF48" s="176"/>
      <c r="YG48" s="176"/>
      <c r="YH48" s="176"/>
      <c r="YI48" s="176"/>
      <c r="YJ48" s="176"/>
      <c r="YK48" s="176"/>
      <c r="YL48" s="176"/>
      <c r="YM48" s="176"/>
      <c r="YN48" s="176"/>
      <c r="YO48" s="176"/>
      <c r="YP48" s="176"/>
      <c r="YQ48" s="176"/>
      <c r="YR48" s="176"/>
      <c r="YS48" s="176"/>
      <c r="YT48" s="176"/>
      <c r="YU48" s="176"/>
      <c r="YV48" s="176"/>
      <c r="YW48" s="176"/>
      <c r="YX48" s="176"/>
      <c r="YY48" s="176"/>
      <c r="YZ48" s="176"/>
      <c r="ZA48" s="176"/>
      <c r="ZB48" s="176"/>
      <c r="ZC48" s="176"/>
      <c r="ZD48" s="176"/>
      <c r="ZE48" s="176"/>
      <c r="ZF48" s="176"/>
      <c r="ZG48" s="176"/>
      <c r="ZH48" s="176"/>
      <c r="ZI48" s="176"/>
      <c r="ZJ48" s="176"/>
      <c r="ZK48" s="176"/>
      <c r="ZL48" s="176"/>
      <c r="ZM48" s="176"/>
      <c r="ZN48" s="176"/>
      <c r="ZO48" s="176"/>
      <c r="ZP48" s="176"/>
    </row>
    <row r="49" spans="8:692"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  <c r="HP49" s="176"/>
      <c r="HQ49" s="176"/>
      <c r="HR49" s="176"/>
      <c r="HS49" s="176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  <c r="IG49" s="176"/>
      <c r="IH49" s="176"/>
      <c r="II49" s="176"/>
      <c r="IJ49" s="176"/>
      <c r="IK49" s="176"/>
      <c r="IL49" s="176"/>
      <c r="IM49" s="176"/>
      <c r="IN49" s="176"/>
      <c r="IO49" s="176"/>
      <c r="IP49" s="176"/>
      <c r="IQ49" s="176"/>
      <c r="IR49" s="176"/>
      <c r="IS49" s="176"/>
      <c r="IT49" s="176"/>
      <c r="IU49" s="176"/>
      <c r="IV49" s="176"/>
      <c r="IW49" s="176"/>
      <c r="IX49" s="176"/>
      <c r="IY49" s="176"/>
      <c r="IZ49" s="176"/>
      <c r="JA49" s="176"/>
      <c r="JB49" s="176"/>
      <c r="JC49" s="176"/>
      <c r="JD49" s="176"/>
      <c r="JE49" s="176"/>
      <c r="JF49" s="176"/>
      <c r="JG49" s="176"/>
      <c r="JH49" s="176"/>
      <c r="JI49" s="176"/>
      <c r="JJ49" s="176"/>
      <c r="JK49" s="176"/>
      <c r="JL49" s="176"/>
      <c r="JM49" s="176"/>
      <c r="JN49" s="176"/>
      <c r="JO49" s="176"/>
      <c r="JP49" s="176"/>
      <c r="JQ49" s="176"/>
      <c r="JR49" s="176"/>
      <c r="JS49" s="176"/>
      <c r="JT49" s="176"/>
      <c r="JU49" s="176"/>
      <c r="JV49" s="176"/>
      <c r="JW49" s="176"/>
      <c r="JX49" s="176"/>
      <c r="JY49" s="176"/>
      <c r="JZ49" s="176"/>
      <c r="KA49" s="176"/>
      <c r="KB49" s="176"/>
      <c r="KC49" s="176"/>
      <c r="KD49" s="176"/>
      <c r="KE49" s="176"/>
      <c r="KF49" s="176"/>
      <c r="KG49" s="176"/>
      <c r="KH49" s="176"/>
      <c r="KI49" s="176"/>
      <c r="KJ49" s="176"/>
      <c r="KK49" s="176"/>
      <c r="KL49" s="176"/>
      <c r="KM49" s="176"/>
      <c r="KN49" s="176"/>
      <c r="KO49" s="176"/>
      <c r="KP49" s="176"/>
      <c r="KQ49" s="176"/>
      <c r="KR49" s="176"/>
      <c r="KS49" s="176"/>
      <c r="KT49" s="176"/>
      <c r="KU49" s="176"/>
      <c r="KV49" s="176"/>
      <c r="KW49" s="176"/>
      <c r="KX49" s="176"/>
      <c r="KY49" s="176"/>
      <c r="KZ49" s="176"/>
      <c r="LA49" s="176"/>
      <c r="LB49" s="176"/>
      <c r="LC49" s="176"/>
      <c r="LD49" s="176"/>
      <c r="LE49" s="176"/>
      <c r="LF49" s="176"/>
      <c r="LG49" s="176"/>
      <c r="LH49" s="176"/>
      <c r="LI49" s="176"/>
      <c r="LJ49" s="176"/>
      <c r="LK49" s="176"/>
      <c r="LL49" s="176"/>
      <c r="LM49" s="176"/>
      <c r="LN49" s="176"/>
      <c r="LO49" s="176"/>
      <c r="LP49" s="176"/>
      <c r="LQ49" s="176"/>
      <c r="LR49" s="176"/>
      <c r="LS49" s="176"/>
      <c r="LT49" s="176"/>
      <c r="LU49" s="176"/>
      <c r="LV49" s="176"/>
      <c r="LW49" s="176"/>
      <c r="LX49" s="176"/>
      <c r="LY49" s="176"/>
      <c r="LZ49" s="176"/>
      <c r="MA49" s="176"/>
      <c r="MB49" s="176"/>
      <c r="MC49" s="176"/>
      <c r="MD49" s="176"/>
      <c r="ME49" s="176"/>
      <c r="MF49" s="176"/>
      <c r="MG49" s="176"/>
      <c r="MH49" s="176"/>
      <c r="MI49" s="176"/>
      <c r="MJ49" s="176"/>
      <c r="MK49" s="176"/>
      <c r="ML49" s="176"/>
      <c r="MM49" s="176"/>
      <c r="MN49" s="176"/>
      <c r="MO49" s="176"/>
      <c r="MP49" s="176"/>
      <c r="MQ49" s="176"/>
      <c r="MR49" s="176"/>
      <c r="MS49" s="176"/>
      <c r="MT49" s="176"/>
      <c r="MU49" s="176"/>
      <c r="MV49" s="176"/>
      <c r="MW49" s="176"/>
      <c r="MX49" s="176"/>
      <c r="MY49" s="176"/>
      <c r="MZ49" s="176"/>
      <c r="NA49" s="176"/>
      <c r="NB49" s="176"/>
      <c r="NC49" s="176"/>
      <c r="ND49" s="176"/>
      <c r="NE49" s="176"/>
      <c r="NF49" s="176"/>
      <c r="NG49" s="176"/>
      <c r="NH49" s="176"/>
      <c r="NI49" s="176"/>
      <c r="NJ49" s="176"/>
      <c r="NK49" s="176"/>
      <c r="NL49" s="176"/>
      <c r="NM49" s="176"/>
      <c r="NN49" s="176"/>
      <c r="NO49" s="176"/>
      <c r="NP49" s="176"/>
      <c r="NQ49" s="176"/>
      <c r="NR49" s="176"/>
      <c r="NS49" s="176"/>
      <c r="NT49" s="176"/>
      <c r="NU49" s="176"/>
      <c r="NV49" s="176"/>
      <c r="NW49" s="176"/>
      <c r="NX49" s="176"/>
      <c r="NY49" s="176"/>
      <c r="NZ49" s="176"/>
      <c r="OA49" s="176"/>
      <c r="OB49" s="176"/>
      <c r="OC49" s="176"/>
      <c r="OD49" s="176"/>
      <c r="OE49" s="176"/>
      <c r="OF49" s="176"/>
      <c r="OG49" s="176"/>
      <c r="OH49" s="176"/>
      <c r="OI49" s="176"/>
      <c r="OJ49" s="176"/>
      <c r="OK49" s="176"/>
      <c r="OL49" s="176"/>
      <c r="OM49" s="176"/>
      <c r="ON49" s="176"/>
      <c r="OO49" s="176"/>
      <c r="OP49" s="176"/>
      <c r="OQ49" s="176"/>
      <c r="OR49" s="176"/>
      <c r="OS49" s="176"/>
      <c r="OT49" s="176"/>
      <c r="OU49" s="176"/>
      <c r="OV49" s="176"/>
      <c r="OW49" s="176"/>
      <c r="OX49" s="176"/>
      <c r="OY49" s="176"/>
      <c r="OZ49" s="176"/>
      <c r="PA49" s="176"/>
      <c r="PB49" s="176"/>
      <c r="PC49" s="176"/>
      <c r="PD49" s="176"/>
      <c r="PE49" s="176"/>
      <c r="PF49" s="176"/>
      <c r="PG49" s="176"/>
      <c r="PH49" s="176"/>
      <c r="PI49" s="176"/>
      <c r="PJ49" s="176"/>
      <c r="PK49" s="176"/>
      <c r="PL49" s="176"/>
      <c r="PM49" s="176"/>
      <c r="PN49" s="176"/>
      <c r="PO49" s="176"/>
      <c r="PP49" s="176"/>
      <c r="PQ49" s="176"/>
      <c r="PR49" s="176"/>
      <c r="PS49" s="176"/>
      <c r="PT49" s="176"/>
      <c r="PU49" s="176"/>
      <c r="PV49" s="176"/>
      <c r="PW49" s="176"/>
      <c r="PX49" s="176"/>
      <c r="PY49" s="176"/>
      <c r="PZ49" s="176"/>
      <c r="QA49" s="176"/>
      <c r="QB49" s="176"/>
      <c r="QC49" s="176"/>
      <c r="QD49" s="176"/>
      <c r="QE49" s="176"/>
      <c r="QF49" s="176"/>
      <c r="QG49" s="176"/>
      <c r="QH49" s="176"/>
      <c r="QI49" s="176"/>
      <c r="QJ49" s="176"/>
      <c r="QK49" s="176"/>
      <c r="QL49" s="176"/>
      <c r="QM49" s="176"/>
      <c r="QN49" s="176"/>
      <c r="QO49" s="176"/>
      <c r="QP49" s="176"/>
      <c r="QQ49" s="176"/>
      <c r="QR49" s="176"/>
      <c r="QS49" s="176"/>
      <c r="QT49" s="176"/>
      <c r="QU49" s="176"/>
      <c r="QV49" s="176"/>
      <c r="QW49" s="176"/>
      <c r="QX49" s="176"/>
      <c r="QY49" s="176"/>
      <c r="QZ49" s="176"/>
      <c r="RA49" s="176"/>
      <c r="RB49" s="176"/>
      <c r="RC49" s="176"/>
      <c r="RD49" s="176"/>
      <c r="RE49" s="176"/>
      <c r="RF49" s="176"/>
      <c r="RG49" s="176"/>
      <c r="RH49" s="176"/>
      <c r="RI49" s="176"/>
      <c r="RJ49" s="176"/>
      <c r="RK49" s="176"/>
      <c r="RL49" s="176"/>
      <c r="RM49" s="176"/>
      <c r="RN49" s="176"/>
      <c r="RO49" s="176"/>
      <c r="RP49" s="176"/>
      <c r="RQ49" s="176"/>
      <c r="RR49" s="176"/>
      <c r="RS49" s="176"/>
      <c r="RT49" s="176"/>
      <c r="RU49" s="176"/>
      <c r="RV49" s="176"/>
      <c r="RW49" s="176"/>
      <c r="RX49" s="176"/>
      <c r="RY49" s="176"/>
      <c r="RZ49" s="176"/>
      <c r="SA49" s="176"/>
      <c r="SB49" s="176"/>
      <c r="SC49" s="176"/>
      <c r="SD49" s="176"/>
      <c r="SE49" s="176"/>
      <c r="SF49" s="176"/>
      <c r="SG49" s="176"/>
      <c r="SH49" s="176"/>
      <c r="SI49" s="176"/>
      <c r="SJ49" s="176"/>
      <c r="SK49" s="176"/>
      <c r="SL49" s="176"/>
      <c r="SM49" s="176"/>
      <c r="SN49" s="176"/>
      <c r="SO49" s="176"/>
      <c r="SP49" s="176"/>
      <c r="SQ49" s="176"/>
      <c r="SR49" s="176"/>
      <c r="SS49" s="176"/>
      <c r="ST49" s="176"/>
      <c r="SU49" s="176"/>
      <c r="SV49" s="176"/>
      <c r="SW49" s="176"/>
      <c r="SX49" s="176"/>
      <c r="SY49" s="176"/>
      <c r="SZ49" s="176"/>
      <c r="TA49" s="176"/>
      <c r="TB49" s="176"/>
      <c r="TC49" s="176"/>
      <c r="TD49" s="176"/>
      <c r="TE49" s="176"/>
      <c r="TF49" s="176"/>
      <c r="TG49" s="176"/>
      <c r="TH49" s="176"/>
      <c r="TI49" s="176"/>
      <c r="TJ49" s="176"/>
      <c r="TK49" s="176"/>
      <c r="TL49" s="176"/>
      <c r="TM49" s="176"/>
      <c r="TN49" s="176"/>
      <c r="TO49" s="176"/>
      <c r="TP49" s="176"/>
      <c r="TQ49" s="176"/>
      <c r="TR49" s="176"/>
      <c r="TS49" s="176"/>
      <c r="TT49" s="176"/>
      <c r="TU49" s="176"/>
      <c r="TV49" s="176"/>
      <c r="TW49" s="176"/>
      <c r="TX49" s="176"/>
      <c r="TY49" s="176"/>
      <c r="TZ49" s="176"/>
      <c r="UA49" s="176"/>
      <c r="UB49" s="176"/>
      <c r="UC49" s="176"/>
      <c r="UD49" s="176"/>
      <c r="UE49" s="176"/>
      <c r="UF49" s="176"/>
      <c r="UG49" s="176"/>
      <c r="UH49" s="176"/>
      <c r="UI49" s="176"/>
      <c r="UJ49" s="176"/>
      <c r="UK49" s="176"/>
      <c r="UL49" s="176"/>
      <c r="UM49" s="176"/>
      <c r="UN49" s="176"/>
      <c r="UO49" s="176"/>
      <c r="UP49" s="176"/>
      <c r="UQ49" s="176"/>
      <c r="UR49" s="176"/>
      <c r="US49" s="176"/>
      <c r="UT49" s="176"/>
      <c r="UU49" s="176"/>
      <c r="UV49" s="176"/>
      <c r="UW49" s="176"/>
      <c r="UX49" s="176"/>
      <c r="UY49" s="176"/>
      <c r="UZ49" s="176"/>
      <c r="VA49" s="176"/>
      <c r="VB49" s="176"/>
      <c r="VC49" s="176"/>
      <c r="VD49" s="176"/>
      <c r="VE49" s="176"/>
      <c r="VF49" s="176"/>
      <c r="VG49" s="176"/>
      <c r="VH49" s="176"/>
      <c r="VI49" s="176"/>
      <c r="VJ49" s="176"/>
      <c r="VK49" s="176"/>
      <c r="VL49" s="176"/>
      <c r="VM49" s="176"/>
      <c r="VN49" s="176"/>
      <c r="VO49" s="176"/>
      <c r="VP49" s="176"/>
      <c r="VQ49" s="176"/>
      <c r="VR49" s="176"/>
      <c r="VS49" s="176"/>
      <c r="VT49" s="176"/>
      <c r="VU49" s="176"/>
      <c r="VV49" s="176"/>
      <c r="VW49" s="176"/>
      <c r="VX49" s="176"/>
      <c r="VY49" s="176"/>
      <c r="VZ49" s="176"/>
      <c r="WA49" s="176"/>
      <c r="WB49" s="176"/>
      <c r="WC49" s="176"/>
      <c r="WD49" s="176"/>
      <c r="WE49" s="176"/>
      <c r="WF49" s="176"/>
      <c r="WG49" s="176"/>
      <c r="WH49" s="176"/>
      <c r="WI49" s="176"/>
      <c r="WJ49" s="176"/>
      <c r="WK49" s="176"/>
      <c r="WL49" s="176"/>
      <c r="WM49" s="176"/>
      <c r="WN49" s="176"/>
      <c r="WO49" s="176"/>
      <c r="WP49" s="176"/>
      <c r="WQ49" s="176"/>
      <c r="WR49" s="176"/>
      <c r="WS49" s="176"/>
      <c r="WT49" s="176"/>
      <c r="WU49" s="176"/>
      <c r="WV49" s="176"/>
      <c r="WW49" s="176"/>
      <c r="WX49" s="176"/>
      <c r="WY49" s="176"/>
      <c r="WZ49" s="176"/>
      <c r="XA49" s="176"/>
      <c r="XB49" s="176"/>
      <c r="XC49" s="176"/>
      <c r="XD49" s="176"/>
      <c r="XE49" s="176"/>
      <c r="XF49" s="176"/>
      <c r="XG49" s="176"/>
      <c r="XH49" s="176"/>
      <c r="XI49" s="176"/>
      <c r="XJ49" s="176"/>
      <c r="XK49" s="176"/>
      <c r="XL49" s="176"/>
      <c r="XM49" s="176"/>
      <c r="XN49" s="176"/>
      <c r="XO49" s="176"/>
      <c r="XP49" s="176"/>
      <c r="XQ49" s="176"/>
      <c r="XR49" s="176"/>
      <c r="XS49" s="176"/>
      <c r="XT49" s="176"/>
      <c r="XU49" s="176"/>
      <c r="XV49" s="176"/>
      <c r="XW49" s="176"/>
      <c r="XX49" s="176"/>
      <c r="XY49" s="176"/>
      <c r="XZ49" s="176"/>
      <c r="YA49" s="176"/>
      <c r="YB49" s="176"/>
      <c r="YC49" s="176"/>
      <c r="YD49" s="176"/>
      <c r="YE49" s="176"/>
      <c r="YF49" s="176"/>
      <c r="YG49" s="176"/>
      <c r="YH49" s="176"/>
      <c r="YI49" s="176"/>
      <c r="YJ49" s="176"/>
      <c r="YK49" s="176"/>
      <c r="YL49" s="176"/>
      <c r="YM49" s="176"/>
      <c r="YN49" s="176"/>
      <c r="YO49" s="176"/>
      <c r="YP49" s="176"/>
      <c r="YQ49" s="176"/>
      <c r="YR49" s="176"/>
      <c r="YS49" s="176"/>
      <c r="YT49" s="176"/>
      <c r="YU49" s="176"/>
      <c r="YV49" s="176"/>
      <c r="YW49" s="176"/>
      <c r="YX49" s="176"/>
      <c r="YY49" s="176"/>
      <c r="YZ49" s="176"/>
      <c r="ZA49" s="176"/>
      <c r="ZB49" s="176"/>
      <c r="ZC49" s="176"/>
      <c r="ZD49" s="176"/>
      <c r="ZE49" s="176"/>
      <c r="ZF49" s="176"/>
      <c r="ZG49" s="176"/>
      <c r="ZH49" s="176"/>
      <c r="ZI49" s="176"/>
      <c r="ZJ49" s="176"/>
      <c r="ZK49" s="176"/>
      <c r="ZL49" s="176"/>
      <c r="ZM49" s="176"/>
      <c r="ZN49" s="176"/>
      <c r="ZO49" s="176"/>
      <c r="ZP49" s="176"/>
    </row>
    <row r="50" spans="8:692"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  <c r="HP50" s="176"/>
      <c r="HQ50" s="176"/>
      <c r="HR50" s="176"/>
      <c r="HS50" s="176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  <c r="IG50" s="176"/>
      <c r="IH50" s="176"/>
      <c r="II50" s="176"/>
      <c r="IJ50" s="176"/>
      <c r="IK50" s="176"/>
      <c r="IL50" s="176"/>
      <c r="IM50" s="176"/>
      <c r="IN50" s="176"/>
      <c r="IO50" s="176"/>
      <c r="IP50" s="176"/>
      <c r="IQ50" s="176"/>
      <c r="IR50" s="176"/>
      <c r="IS50" s="176"/>
      <c r="IT50" s="176"/>
      <c r="IU50" s="176"/>
      <c r="IV50" s="176"/>
      <c r="IW50" s="176"/>
      <c r="IX50" s="176"/>
      <c r="IY50" s="176"/>
      <c r="IZ50" s="176"/>
      <c r="JA50" s="176"/>
      <c r="JB50" s="176"/>
      <c r="JC50" s="176"/>
      <c r="JD50" s="176"/>
      <c r="JE50" s="176"/>
      <c r="JF50" s="176"/>
      <c r="JG50" s="176"/>
      <c r="JH50" s="176"/>
      <c r="JI50" s="176"/>
      <c r="JJ50" s="176"/>
      <c r="JK50" s="176"/>
      <c r="JL50" s="176"/>
      <c r="JM50" s="176"/>
      <c r="JN50" s="176"/>
      <c r="JO50" s="176"/>
      <c r="JP50" s="176"/>
      <c r="JQ50" s="176"/>
      <c r="JR50" s="176"/>
      <c r="JS50" s="176"/>
      <c r="JT50" s="176"/>
      <c r="JU50" s="176"/>
      <c r="JV50" s="176"/>
      <c r="JW50" s="176"/>
      <c r="JX50" s="176"/>
      <c r="JY50" s="176"/>
      <c r="JZ50" s="176"/>
      <c r="KA50" s="176"/>
      <c r="KB50" s="176"/>
      <c r="KC50" s="176"/>
      <c r="KD50" s="176"/>
      <c r="KE50" s="176"/>
      <c r="KF50" s="176"/>
      <c r="KG50" s="176"/>
      <c r="KH50" s="176"/>
      <c r="KI50" s="176"/>
      <c r="KJ50" s="176"/>
      <c r="KK50" s="176"/>
      <c r="KL50" s="176"/>
      <c r="KM50" s="176"/>
      <c r="KN50" s="176"/>
      <c r="KO50" s="176"/>
      <c r="KP50" s="176"/>
      <c r="KQ50" s="176"/>
      <c r="KR50" s="176"/>
      <c r="KS50" s="176"/>
      <c r="KT50" s="176"/>
      <c r="KU50" s="176"/>
      <c r="KV50" s="176"/>
      <c r="KW50" s="176"/>
      <c r="KX50" s="176"/>
      <c r="KY50" s="176"/>
      <c r="KZ50" s="176"/>
      <c r="LA50" s="176"/>
      <c r="LB50" s="176"/>
      <c r="LC50" s="176"/>
      <c r="LD50" s="176"/>
      <c r="LE50" s="176"/>
      <c r="LF50" s="176"/>
      <c r="LG50" s="176"/>
      <c r="LH50" s="176"/>
      <c r="LI50" s="176"/>
      <c r="LJ50" s="176"/>
      <c r="LK50" s="176"/>
      <c r="LL50" s="176"/>
      <c r="LM50" s="176"/>
      <c r="LN50" s="176"/>
      <c r="LO50" s="176"/>
      <c r="LP50" s="176"/>
      <c r="LQ50" s="176"/>
      <c r="LR50" s="176"/>
      <c r="LS50" s="176"/>
      <c r="LT50" s="176"/>
      <c r="LU50" s="176"/>
      <c r="LV50" s="176"/>
      <c r="LW50" s="176"/>
      <c r="LX50" s="176"/>
      <c r="LY50" s="176"/>
      <c r="LZ50" s="176"/>
      <c r="MA50" s="176"/>
      <c r="MB50" s="176"/>
      <c r="MC50" s="176"/>
      <c r="MD50" s="176"/>
      <c r="ME50" s="176"/>
      <c r="MF50" s="176"/>
      <c r="MG50" s="176"/>
      <c r="MH50" s="176"/>
      <c r="MI50" s="176"/>
      <c r="MJ50" s="176"/>
      <c r="MK50" s="176"/>
      <c r="ML50" s="176"/>
      <c r="MM50" s="176"/>
      <c r="MN50" s="176"/>
      <c r="MO50" s="176"/>
      <c r="MP50" s="176"/>
      <c r="MQ50" s="176"/>
      <c r="MR50" s="176"/>
      <c r="MS50" s="176"/>
      <c r="MT50" s="176"/>
      <c r="MU50" s="176"/>
      <c r="MV50" s="176"/>
      <c r="MW50" s="176"/>
      <c r="MX50" s="176"/>
      <c r="MY50" s="176"/>
      <c r="MZ50" s="176"/>
      <c r="NA50" s="176"/>
      <c r="NB50" s="176"/>
      <c r="NC50" s="176"/>
      <c r="ND50" s="176"/>
      <c r="NE50" s="176"/>
      <c r="NF50" s="176"/>
      <c r="NG50" s="176"/>
      <c r="NH50" s="176"/>
      <c r="NI50" s="176"/>
      <c r="NJ50" s="176"/>
      <c r="NK50" s="176"/>
      <c r="NL50" s="176"/>
      <c r="NM50" s="176"/>
      <c r="NN50" s="176"/>
      <c r="NO50" s="176"/>
      <c r="NP50" s="176"/>
      <c r="NQ50" s="176"/>
      <c r="NR50" s="176"/>
      <c r="NS50" s="176"/>
      <c r="NT50" s="176"/>
      <c r="NU50" s="176"/>
      <c r="NV50" s="176"/>
      <c r="NW50" s="176"/>
      <c r="NX50" s="176"/>
      <c r="NY50" s="176"/>
      <c r="NZ50" s="176"/>
      <c r="OA50" s="176"/>
      <c r="OB50" s="176"/>
      <c r="OC50" s="176"/>
      <c r="OD50" s="176"/>
      <c r="OE50" s="176"/>
      <c r="OF50" s="176"/>
      <c r="OG50" s="176"/>
      <c r="OH50" s="176"/>
      <c r="OI50" s="176"/>
      <c r="OJ50" s="176"/>
      <c r="OK50" s="176"/>
      <c r="OL50" s="176"/>
      <c r="OM50" s="176"/>
      <c r="ON50" s="176"/>
      <c r="OO50" s="176"/>
      <c r="OP50" s="176"/>
      <c r="OQ50" s="176"/>
      <c r="OR50" s="176"/>
      <c r="OS50" s="176"/>
      <c r="OT50" s="176"/>
      <c r="OU50" s="176"/>
      <c r="OV50" s="176"/>
      <c r="OW50" s="176"/>
      <c r="OX50" s="176"/>
      <c r="OY50" s="176"/>
      <c r="OZ50" s="176"/>
      <c r="PA50" s="176"/>
      <c r="PB50" s="176"/>
      <c r="PC50" s="176"/>
      <c r="PD50" s="176"/>
      <c r="PE50" s="176"/>
      <c r="PF50" s="176"/>
      <c r="PG50" s="176"/>
      <c r="PH50" s="176"/>
      <c r="PI50" s="176"/>
      <c r="PJ50" s="176"/>
      <c r="PK50" s="176"/>
      <c r="PL50" s="176"/>
      <c r="PM50" s="176"/>
      <c r="PN50" s="176"/>
      <c r="PO50" s="176"/>
      <c r="PP50" s="176"/>
      <c r="PQ50" s="176"/>
      <c r="PR50" s="176"/>
      <c r="PS50" s="176"/>
      <c r="PT50" s="176"/>
      <c r="PU50" s="176"/>
      <c r="PV50" s="176"/>
      <c r="PW50" s="176"/>
      <c r="PX50" s="176"/>
      <c r="PY50" s="176"/>
      <c r="PZ50" s="176"/>
      <c r="QA50" s="176"/>
      <c r="QB50" s="176"/>
      <c r="QC50" s="176"/>
      <c r="QD50" s="176"/>
      <c r="QE50" s="176"/>
      <c r="QF50" s="176"/>
      <c r="QG50" s="176"/>
      <c r="QH50" s="176"/>
      <c r="QI50" s="176"/>
      <c r="QJ50" s="176"/>
      <c r="QK50" s="176"/>
      <c r="QL50" s="176"/>
      <c r="QM50" s="176"/>
      <c r="QN50" s="176"/>
      <c r="QO50" s="176"/>
      <c r="QP50" s="176"/>
      <c r="QQ50" s="176"/>
      <c r="QR50" s="176"/>
      <c r="QS50" s="176"/>
      <c r="QT50" s="176"/>
      <c r="QU50" s="176"/>
      <c r="QV50" s="176"/>
      <c r="QW50" s="176"/>
      <c r="QX50" s="176"/>
      <c r="QY50" s="176"/>
      <c r="QZ50" s="176"/>
      <c r="RA50" s="176"/>
      <c r="RB50" s="176"/>
      <c r="RC50" s="176"/>
      <c r="RD50" s="176"/>
      <c r="RE50" s="176"/>
      <c r="RF50" s="176"/>
      <c r="RG50" s="176"/>
      <c r="RH50" s="176"/>
      <c r="RI50" s="176"/>
      <c r="RJ50" s="176"/>
      <c r="RK50" s="176"/>
      <c r="RL50" s="176"/>
      <c r="RM50" s="176"/>
      <c r="RN50" s="176"/>
      <c r="RO50" s="176"/>
      <c r="RP50" s="176"/>
      <c r="RQ50" s="176"/>
      <c r="RR50" s="176"/>
      <c r="RS50" s="176"/>
      <c r="RT50" s="176"/>
      <c r="RU50" s="176"/>
      <c r="RV50" s="176"/>
      <c r="RW50" s="176"/>
      <c r="RX50" s="176"/>
      <c r="RY50" s="176"/>
      <c r="RZ50" s="176"/>
      <c r="SA50" s="176"/>
      <c r="SB50" s="176"/>
      <c r="SC50" s="176"/>
      <c r="SD50" s="176"/>
      <c r="SE50" s="176"/>
      <c r="SF50" s="176"/>
      <c r="SG50" s="176"/>
      <c r="SH50" s="176"/>
      <c r="SI50" s="176"/>
      <c r="SJ50" s="176"/>
      <c r="SK50" s="176"/>
      <c r="SL50" s="176"/>
      <c r="SM50" s="176"/>
      <c r="SN50" s="176"/>
      <c r="SO50" s="176"/>
      <c r="SP50" s="176"/>
      <c r="SQ50" s="176"/>
      <c r="SR50" s="176"/>
      <c r="SS50" s="176"/>
      <c r="ST50" s="176"/>
      <c r="SU50" s="176"/>
      <c r="SV50" s="176"/>
      <c r="SW50" s="176"/>
      <c r="SX50" s="176"/>
      <c r="SY50" s="176"/>
      <c r="SZ50" s="176"/>
      <c r="TA50" s="176"/>
      <c r="TB50" s="176"/>
      <c r="TC50" s="176"/>
      <c r="TD50" s="176"/>
      <c r="TE50" s="176"/>
      <c r="TF50" s="176"/>
      <c r="TG50" s="176"/>
      <c r="TH50" s="176"/>
      <c r="TI50" s="176"/>
      <c r="TJ50" s="176"/>
      <c r="TK50" s="176"/>
      <c r="TL50" s="176"/>
      <c r="TM50" s="176"/>
      <c r="TN50" s="176"/>
      <c r="TO50" s="176"/>
      <c r="TP50" s="176"/>
      <c r="TQ50" s="176"/>
      <c r="TR50" s="176"/>
      <c r="TS50" s="176"/>
      <c r="TT50" s="176"/>
      <c r="TU50" s="176"/>
      <c r="TV50" s="176"/>
      <c r="TW50" s="176"/>
      <c r="TX50" s="176"/>
      <c r="TY50" s="176"/>
      <c r="TZ50" s="176"/>
      <c r="UA50" s="176"/>
      <c r="UB50" s="176"/>
      <c r="UC50" s="176"/>
      <c r="UD50" s="176"/>
      <c r="UE50" s="176"/>
      <c r="UF50" s="176"/>
      <c r="UG50" s="176"/>
      <c r="UH50" s="176"/>
      <c r="UI50" s="176"/>
      <c r="UJ50" s="176"/>
      <c r="UK50" s="176"/>
      <c r="UL50" s="176"/>
      <c r="UM50" s="176"/>
      <c r="UN50" s="176"/>
      <c r="UO50" s="176"/>
      <c r="UP50" s="176"/>
      <c r="UQ50" s="176"/>
      <c r="UR50" s="176"/>
      <c r="US50" s="176"/>
      <c r="UT50" s="176"/>
      <c r="UU50" s="176"/>
      <c r="UV50" s="176"/>
      <c r="UW50" s="176"/>
      <c r="UX50" s="176"/>
      <c r="UY50" s="176"/>
      <c r="UZ50" s="176"/>
      <c r="VA50" s="176"/>
      <c r="VB50" s="176"/>
      <c r="VC50" s="176"/>
      <c r="VD50" s="176"/>
      <c r="VE50" s="176"/>
      <c r="VF50" s="176"/>
      <c r="VG50" s="176"/>
      <c r="VH50" s="176"/>
      <c r="VI50" s="176"/>
      <c r="VJ50" s="176"/>
      <c r="VK50" s="176"/>
      <c r="VL50" s="176"/>
      <c r="VM50" s="176"/>
      <c r="VN50" s="176"/>
      <c r="VO50" s="176"/>
      <c r="VP50" s="176"/>
      <c r="VQ50" s="176"/>
      <c r="VR50" s="176"/>
      <c r="VS50" s="176"/>
      <c r="VT50" s="176"/>
      <c r="VU50" s="176"/>
      <c r="VV50" s="176"/>
      <c r="VW50" s="176"/>
      <c r="VX50" s="176"/>
      <c r="VY50" s="176"/>
      <c r="VZ50" s="176"/>
      <c r="WA50" s="176"/>
      <c r="WB50" s="176"/>
      <c r="WC50" s="176"/>
      <c r="WD50" s="176"/>
      <c r="WE50" s="176"/>
      <c r="WF50" s="176"/>
      <c r="WG50" s="176"/>
      <c r="WH50" s="176"/>
      <c r="WI50" s="176"/>
      <c r="WJ50" s="176"/>
      <c r="WK50" s="176"/>
      <c r="WL50" s="176"/>
      <c r="WM50" s="176"/>
      <c r="WN50" s="176"/>
      <c r="WO50" s="176"/>
      <c r="WP50" s="176"/>
      <c r="WQ50" s="176"/>
      <c r="WR50" s="176"/>
      <c r="WS50" s="176"/>
      <c r="WT50" s="176"/>
      <c r="WU50" s="176"/>
      <c r="WV50" s="176"/>
      <c r="WW50" s="176"/>
      <c r="WX50" s="176"/>
      <c r="WY50" s="176"/>
      <c r="WZ50" s="176"/>
      <c r="XA50" s="176"/>
      <c r="XB50" s="176"/>
      <c r="XC50" s="176"/>
      <c r="XD50" s="176"/>
      <c r="XE50" s="176"/>
      <c r="XF50" s="176"/>
      <c r="XG50" s="176"/>
      <c r="XH50" s="176"/>
      <c r="XI50" s="176"/>
      <c r="XJ50" s="176"/>
      <c r="XK50" s="176"/>
      <c r="XL50" s="176"/>
      <c r="XM50" s="176"/>
      <c r="XN50" s="176"/>
      <c r="XO50" s="176"/>
      <c r="XP50" s="176"/>
      <c r="XQ50" s="176"/>
      <c r="XR50" s="176"/>
      <c r="XS50" s="176"/>
      <c r="XT50" s="176"/>
      <c r="XU50" s="176"/>
      <c r="XV50" s="176"/>
      <c r="XW50" s="176"/>
      <c r="XX50" s="176"/>
      <c r="XY50" s="176"/>
      <c r="XZ50" s="176"/>
      <c r="YA50" s="176"/>
      <c r="YB50" s="176"/>
      <c r="YC50" s="176"/>
      <c r="YD50" s="176"/>
      <c r="YE50" s="176"/>
      <c r="YF50" s="176"/>
      <c r="YG50" s="176"/>
      <c r="YH50" s="176"/>
      <c r="YI50" s="176"/>
      <c r="YJ50" s="176"/>
      <c r="YK50" s="176"/>
      <c r="YL50" s="176"/>
      <c r="YM50" s="176"/>
      <c r="YN50" s="176"/>
      <c r="YO50" s="176"/>
      <c r="YP50" s="176"/>
      <c r="YQ50" s="176"/>
      <c r="YR50" s="176"/>
      <c r="YS50" s="176"/>
      <c r="YT50" s="176"/>
      <c r="YU50" s="176"/>
      <c r="YV50" s="176"/>
      <c r="YW50" s="176"/>
      <c r="YX50" s="176"/>
      <c r="YY50" s="176"/>
      <c r="YZ50" s="176"/>
      <c r="ZA50" s="176"/>
      <c r="ZB50" s="176"/>
      <c r="ZC50" s="176"/>
      <c r="ZD50" s="176"/>
      <c r="ZE50" s="176"/>
      <c r="ZF50" s="176"/>
      <c r="ZG50" s="176"/>
      <c r="ZH50" s="176"/>
      <c r="ZI50" s="176"/>
      <c r="ZJ50" s="176"/>
      <c r="ZK50" s="176"/>
      <c r="ZL50" s="176"/>
      <c r="ZM50" s="176"/>
      <c r="ZN50" s="176"/>
      <c r="ZO50" s="176"/>
      <c r="ZP50" s="176"/>
    </row>
    <row r="51" spans="8:692"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  <c r="IV51" s="176"/>
      <c r="IW51" s="176"/>
      <c r="IX51" s="176"/>
      <c r="IY51" s="176"/>
      <c r="IZ51" s="176"/>
      <c r="JA51" s="176"/>
      <c r="JB51" s="176"/>
      <c r="JC51" s="176"/>
      <c r="JD51" s="176"/>
      <c r="JE51" s="176"/>
      <c r="JF51" s="176"/>
      <c r="JG51" s="176"/>
      <c r="JH51" s="176"/>
      <c r="JI51" s="176"/>
      <c r="JJ51" s="176"/>
      <c r="JK51" s="176"/>
      <c r="JL51" s="176"/>
      <c r="JM51" s="176"/>
      <c r="JN51" s="176"/>
      <c r="JO51" s="176"/>
      <c r="JP51" s="176"/>
      <c r="JQ51" s="176"/>
      <c r="JR51" s="176"/>
      <c r="JS51" s="176"/>
      <c r="JT51" s="176"/>
      <c r="JU51" s="176"/>
      <c r="JV51" s="176"/>
      <c r="JW51" s="176"/>
      <c r="JX51" s="176"/>
      <c r="JY51" s="176"/>
      <c r="JZ51" s="176"/>
      <c r="KA51" s="176"/>
      <c r="KB51" s="176"/>
      <c r="KC51" s="176"/>
      <c r="KD51" s="176"/>
      <c r="KE51" s="176"/>
      <c r="KF51" s="176"/>
      <c r="KG51" s="176"/>
      <c r="KH51" s="176"/>
      <c r="KI51" s="176"/>
      <c r="KJ51" s="176"/>
      <c r="KK51" s="176"/>
      <c r="KL51" s="176"/>
      <c r="KM51" s="176"/>
      <c r="KN51" s="176"/>
      <c r="KO51" s="176"/>
      <c r="KP51" s="176"/>
      <c r="KQ51" s="176"/>
      <c r="KR51" s="176"/>
      <c r="KS51" s="176"/>
      <c r="KT51" s="176"/>
      <c r="KU51" s="176"/>
      <c r="KV51" s="176"/>
      <c r="KW51" s="176"/>
      <c r="KX51" s="176"/>
      <c r="KY51" s="176"/>
      <c r="KZ51" s="176"/>
      <c r="LA51" s="176"/>
      <c r="LB51" s="176"/>
      <c r="LC51" s="176"/>
      <c r="LD51" s="176"/>
      <c r="LE51" s="176"/>
      <c r="LF51" s="176"/>
      <c r="LG51" s="176"/>
      <c r="LH51" s="176"/>
      <c r="LI51" s="176"/>
      <c r="LJ51" s="176"/>
      <c r="LK51" s="176"/>
      <c r="LL51" s="176"/>
      <c r="LM51" s="176"/>
      <c r="LN51" s="176"/>
      <c r="LO51" s="176"/>
      <c r="LP51" s="176"/>
      <c r="LQ51" s="176"/>
      <c r="LR51" s="176"/>
      <c r="LS51" s="176"/>
      <c r="LT51" s="176"/>
      <c r="LU51" s="176"/>
      <c r="LV51" s="176"/>
      <c r="LW51" s="176"/>
      <c r="LX51" s="176"/>
      <c r="LY51" s="176"/>
      <c r="LZ51" s="176"/>
      <c r="MA51" s="176"/>
      <c r="MB51" s="176"/>
      <c r="MC51" s="176"/>
      <c r="MD51" s="176"/>
      <c r="ME51" s="176"/>
      <c r="MF51" s="176"/>
      <c r="MG51" s="176"/>
      <c r="MH51" s="176"/>
      <c r="MI51" s="176"/>
      <c r="MJ51" s="176"/>
      <c r="MK51" s="176"/>
      <c r="ML51" s="176"/>
      <c r="MM51" s="176"/>
      <c r="MN51" s="176"/>
      <c r="MO51" s="176"/>
      <c r="MP51" s="176"/>
      <c r="MQ51" s="176"/>
      <c r="MR51" s="176"/>
      <c r="MS51" s="176"/>
      <c r="MT51" s="176"/>
      <c r="MU51" s="176"/>
      <c r="MV51" s="176"/>
      <c r="MW51" s="176"/>
      <c r="MX51" s="176"/>
      <c r="MY51" s="176"/>
      <c r="MZ51" s="176"/>
      <c r="NA51" s="176"/>
      <c r="NB51" s="176"/>
      <c r="NC51" s="176"/>
      <c r="ND51" s="176"/>
      <c r="NE51" s="176"/>
      <c r="NF51" s="176"/>
      <c r="NG51" s="176"/>
      <c r="NH51" s="176"/>
      <c r="NI51" s="176"/>
      <c r="NJ51" s="176"/>
      <c r="NK51" s="176"/>
      <c r="NL51" s="176"/>
      <c r="NM51" s="176"/>
      <c r="NN51" s="176"/>
      <c r="NO51" s="176"/>
      <c r="NP51" s="176"/>
      <c r="NQ51" s="176"/>
      <c r="NR51" s="176"/>
      <c r="NS51" s="176"/>
      <c r="NT51" s="176"/>
      <c r="NU51" s="176"/>
      <c r="NV51" s="176"/>
      <c r="NW51" s="176"/>
      <c r="NX51" s="176"/>
      <c r="NY51" s="176"/>
      <c r="NZ51" s="176"/>
      <c r="OA51" s="176"/>
      <c r="OB51" s="176"/>
      <c r="OC51" s="176"/>
      <c r="OD51" s="176"/>
      <c r="OE51" s="176"/>
      <c r="OF51" s="176"/>
      <c r="OG51" s="176"/>
      <c r="OH51" s="176"/>
      <c r="OI51" s="176"/>
      <c r="OJ51" s="176"/>
      <c r="OK51" s="176"/>
      <c r="OL51" s="176"/>
      <c r="OM51" s="176"/>
      <c r="ON51" s="176"/>
      <c r="OO51" s="176"/>
      <c r="OP51" s="176"/>
      <c r="OQ51" s="176"/>
      <c r="OR51" s="176"/>
      <c r="OS51" s="176"/>
      <c r="OT51" s="176"/>
      <c r="OU51" s="176"/>
      <c r="OV51" s="176"/>
      <c r="OW51" s="176"/>
      <c r="OX51" s="176"/>
      <c r="OY51" s="176"/>
      <c r="OZ51" s="176"/>
      <c r="PA51" s="176"/>
      <c r="PB51" s="176"/>
      <c r="PC51" s="176"/>
      <c r="PD51" s="176"/>
      <c r="PE51" s="176"/>
      <c r="PF51" s="176"/>
      <c r="PG51" s="176"/>
      <c r="PH51" s="176"/>
      <c r="PI51" s="176"/>
      <c r="PJ51" s="176"/>
      <c r="PK51" s="176"/>
      <c r="PL51" s="176"/>
      <c r="PM51" s="176"/>
      <c r="PN51" s="176"/>
      <c r="PO51" s="176"/>
      <c r="PP51" s="176"/>
      <c r="PQ51" s="176"/>
      <c r="PR51" s="176"/>
      <c r="PS51" s="176"/>
      <c r="PT51" s="176"/>
      <c r="PU51" s="176"/>
      <c r="PV51" s="176"/>
      <c r="PW51" s="176"/>
      <c r="PX51" s="176"/>
      <c r="PY51" s="176"/>
      <c r="PZ51" s="176"/>
      <c r="QA51" s="176"/>
      <c r="QB51" s="176"/>
      <c r="QC51" s="176"/>
      <c r="QD51" s="176"/>
      <c r="QE51" s="176"/>
      <c r="QF51" s="176"/>
      <c r="QG51" s="176"/>
      <c r="QH51" s="176"/>
      <c r="QI51" s="176"/>
      <c r="QJ51" s="176"/>
      <c r="QK51" s="176"/>
      <c r="QL51" s="176"/>
      <c r="QM51" s="176"/>
      <c r="QN51" s="176"/>
      <c r="QO51" s="176"/>
      <c r="QP51" s="176"/>
      <c r="QQ51" s="176"/>
      <c r="QR51" s="176"/>
      <c r="QS51" s="176"/>
      <c r="QT51" s="176"/>
      <c r="QU51" s="176"/>
      <c r="QV51" s="176"/>
      <c r="QW51" s="176"/>
      <c r="QX51" s="176"/>
      <c r="QY51" s="176"/>
      <c r="QZ51" s="176"/>
      <c r="RA51" s="176"/>
      <c r="RB51" s="176"/>
      <c r="RC51" s="176"/>
      <c r="RD51" s="176"/>
      <c r="RE51" s="176"/>
      <c r="RF51" s="176"/>
      <c r="RG51" s="176"/>
      <c r="RH51" s="176"/>
      <c r="RI51" s="176"/>
      <c r="RJ51" s="176"/>
      <c r="RK51" s="176"/>
      <c r="RL51" s="176"/>
      <c r="RM51" s="176"/>
      <c r="RN51" s="176"/>
      <c r="RO51" s="176"/>
      <c r="RP51" s="176"/>
      <c r="RQ51" s="176"/>
      <c r="RR51" s="176"/>
      <c r="RS51" s="176"/>
      <c r="RT51" s="176"/>
      <c r="RU51" s="176"/>
      <c r="RV51" s="176"/>
      <c r="RW51" s="176"/>
      <c r="RX51" s="176"/>
      <c r="RY51" s="176"/>
      <c r="RZ51" s="176"/>
      <c r="SA51" s="176"/>
      <c r="SB51" s="176"/>
      <c r="SC51" s="176"/>
      <c r="SD51" s="176"/>
      <c r="SE51" s="176"/>
      <c r="SF51" s="176"/>
      <c r="SG51" s="176"/>
      <c r="SH51" s="176"/>
      <c r="SI51" s="176"/>
      <c r="SJ51" s="176"/>
      <c r="SK51" s="176"/>
      <c r="SL51" s="176"/>
      <c r="SM51" s="176"/>
      <c r="SN51" s="176"/>
      <c r="SO51" s="176"/>
      <c r="SP51" s="176"/>
      <c r="SQ51" s="176"/>
      <c r="SR51" s="176"/>
      <c r="SS51" s="176"/>
      <c r="ST51" s="176"/>
      <c r="SU51" s="176"/>
      <c r="SV51" s="176"/>
      <c r="SW51" s="176"/>
      <c r="SX51" s="176"/>
      <c r="SY51" s="176"/>
      <c r="SZ51" s="176"/>
      <c r="TA51" s="176"/>
      <c r="TB51" s="176"/>
      <c r="TC51" s="176"/>
      <c r="TD51" s="176"/>
      <c r="TE51" s="176"/>
      <c r="TF51" s="176"/>
      <c r="TG51" s="176"/>
      <c r="TH51" s="176"/>
      <c r="TI51" s="176"/>
      <c r="TJ51" s="176"/>
      <c r="TK51" s="176"/>
      <c r="TL51" s="176"/>
      <c r="TM51" s="176"/>
      <c r="TN51" s="176"/>
      <c r="TO51" s="176"/>
      <c r="TP51" s="176"/>
      <c r="TQ51" s="176"/>
      <c r="TR51" s="176"/>
      <c r="TS51" s="176"/>
      <c r="TT51" s="176"/>
      <c r="TU51" s="176"/>
      <c r="TV51" s="176"/>
      <c r="TW51" s="176"/>
      <c r="TX51" s="176"/>
      <c r="TY51" s="176"/>
      <c r="TZ51" s="176"/>
      <c r="UA51" s="176"/>
      <c r="UB51" s="176"/>
      <c r="UC51" s="176"/>
      <c r="UD51" s="176"/>
      <c r="UE51" s="176"/>
      <c r="UF51" s="176"/>
      <c r="UG51" s="176"/>
      <c r="UH51" s="176"/>
      <c r="UI51" s="176"/>
      <c r="UJ51" s="176"/>
      <c r="UK51" s="176"/>
      <c r="UL51" s="176"/>
      <c r="UM51" s="176"/>
      <c r="UN51" s="176"/>
      <c r="UO51" s="176"/>
      <c r="UP51" s="176"/>
      <c r="UQ51" s="176"/>
      <c r="UR51" s="176"/>
      <c r="US51" s="176"/>
      <c r="UT51" s="176"/>
      <c r="UU51" s="176"/>
      <c r="UV51" s="176"/>
      <c r="UW51" s="176"/>
      <c r="UX51" s="176"/>
      <c r="UY51" s="176"/>
      <c r="UZ51" s="176"/>
      <c r="VA51" s="176"/>
      <c r="VB51" s="176"/>
      <c r="VC51" s="176"/>
      <c r="VD51" s="176"/>
      <c r="VE51" s="176"/>
      <c r="VF51" s="176"/>
      <c r="VG51" s="176"/>
      <c r="VH51" s="176"/>
      <c r="VI51" s="176"/>
      <c r="VJ51" s="176"/>
      <c r="VK51" s="176"/>
      <c r="VL51" s="176"/>
      <c r="VM51" s="176"/>
      <c r="VN51" s="176"/>
      <c r="VO51" s="176"/>
      <c r="VP51" s="176"/>
      <c r="VQ51" s="176"/>
      <c r="VR51" s="176"/>
      <c r="VS51" s="176"/>
      <c r="VT51" s="176"/>
      <c r="VU51" s="176"/>
      <c r="VV51" s="176"/>
      <c r="VW51" s="176"/>
      <c r="VX51" s="176"/>
      <c r="VY51" s="176"/>
      <c r="VZ51" s="176"/>
      <c r="WA51" s="176"/>
      <c r="WB51" s="176"/>
      <c r="WC51" s="176"/>
      <c r="WD51" s="176"/>
      <c r="WE51" s="176"/>
      <c r="WF51" s="176"/>
      <c r="WG51" s="176"/>
      <c r="WH51" s="176"/>
      <c r="WI51" s="176"/>
      <c r="WJ51" s="176"/>
      <c r="WK51" s="176"/>
      <c r="WL51" s="176"/>
      <c r="WM51" s="176"/>
      <c r="WN51" s="176"/>
      <c r="WO51" s="176"/>
      <c r="WP51" s="176"/>
      <c r="WQ51" s="176"/>
      <c r="WR51" s="176"/>
      <c r="WS51" s="176"/>
      <c r="WT51" s="176"/>
      <c r="WU51" s="176"/>
      <c r="WV51" s="176"/>
      <c r="WW51" s="176"/>
      <c r="WX51" s="176"/>
      <c r="WY51" s="176"/>
      <c r="WZ51" s="176"/>
      <c r="XA51" s="176"/>
      <c r="XB51" s="176"/>
      <c r="XC51" s="176"/>
      <c r="XD51" s="176"/>
      <c r="XE51" s="176"/>
      <c r="XF51" s="176"/>
      <c r="XG51" s="176"/>
      <c r="XH51" s="176"/>
      <c r="XI51" s="176"/>
      <c r="XJ51" s="176"/>
      <c r="XK51" s="176"/>
      <c r="XL51" s="176"/>
      <c r="XM51" s="176"/>
      <c r="XN51" s="176"/>
      <c r="XO51" s="176"/>
      <c r="XP51" s="176"/>
      <c r="XQ51" s="176"/>
      <c r="XR51" s="176"/>
      <c r="XS51" s="176"/>
      <c r="XT51" s="176"/>
      <c r="XU51" s="176"/>
      <c r="XV51" s="176"/>
      <c r="XW51" s="176"/>
      <c r="XX51" s="176"/>
      <c r="XY51" s="176"/>
      <c r="XZ51" s="176"/>
      <c r="YA51" s="176"/>
      <c r="YB51" s="176"/>
      <c r="YC51" s="176"/>
      <c r="YD51" s="176"/>
      <c r="YE51" s="176"/>
      <c r="YF51" s="176"/>
      <c r="YG51" s="176"/>
      <c r="YH51" s="176"/>
      <c r="YI51" s="176"/>
      <c r="YJ51" s="176"/>
      <c r="YK51" s="176"/>
      <c r="YL51" s="176"/>
      <c r="YM51" s="176"/>
      <c r="YN51" s="176"/>
      <c r="YO51" s="176"/>
      <c r="YP51" s="176"/>
      <c r="YQ51" s="176"/>
      <c r="YR51" s="176"/>
      <c r="YS51" s="176"/>
      <c r="YT51" s="176"/>
      <c r="YU51" s="176"/>
      <c r="YV51" s="176"/>
      <c r="YW51" s="176"/>
      <c r="YX51" s="176"/>
      <c r="YY51" s="176"/>
      <c r="YZ51" s="176"/>
      <c r="ZA51" s="176"/>
      <c r="ZB51" s="176"/>
      <c r="ZC51" s="176"/>
      <c r="ZD51" s="176"/>
      <c r="ZE51" s="176"/>
      <c r="ZF51" s="176"/>
      <c r="ZG51" s="176"/>
      <c r="ZH51" s="176"/>
      <c r="ZI51" s="176"/>
      <c r="ZJ51" s="176"/>
      <c r="ZK51" s="176"/>
      <c r="ZL51" s="176"/>
      <c r="ZM51" s="176"/>
      <c r="ZN51" s="176"/>
      <c r="ZO51" s="176"/>
      <c r="ZP51" s="176"/>
    </row>
  </sheetData>
  <mergeCells count="6">
    <mergeCell ref="F15:G15"/>
    <mergeCell ref="A1:G1"/>
    <mergeCell ref="A2:G2"/>
    <mergeCell ref="A3:G3"/>
    <mergeCell ref="F13:G13"/>
    <mergeCell ref="F14:G14"/>
  </mergeCells>
  <pageMargins left="0.7" right="0.7" top="0.75" bottom="0.75" header="0.3" footer="0.3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E6C4-047D-4817-B684-1F66AA0C058F}">
  <dimension ref="A1:I17"/>
  <sheetViews>
    <sheetView workbookViewId="0">
      <selection activeCell="D32" sqref="D32"/>
    </sheetView>
  </sheetViews>
  <sheetFormatPr baseColWidth="10" defaultRowHeight="15"/>
  <cols>
    <col min="2" max="2" width="26.42578125" customWidth="1"/>
    <col min="3" max="3" width="21.28515625" customWidth="1"/>
    <col min="4" max="4" width="32.85546875" customWidth="1"/>
    <col min="5" max="5" width="29.5703125" customWidth="1"/>
    <col min="6" max="6" width="27.7109375" customWidth="1"/>
    <col min="7" max="7" width="28" customWidth="1"/>
  </cols>
  <sheetData>
    <row r="1" spans="1:9" ht="15.75">
      <c r="A1" s="189" t="s">
        <v>1</v>
      </c>
      <c r="B1" s="189" t="s">
        <v>484</v>
      </c>
      <c r="C1" s="190" t="s">
        <v>26</v>
      </c>
      <c r="D1" s="189" t="s">
        <v>2</v>
      </c>
      <c r="E1" s="189" t="s">
        <v>27</v>
      </c>
      <c r="F1" s="189" t="s">
        <v>39</v>
      </c>
      <c r="G1" s="189" t="s">
        <v>481</v>
      </c>
      <c r="H1" s="319">
        <v>0.2</v>
      </c>
      <c r="I1" s="189"/>
    </row>
    <row r="2" spans="1:9" ht="63">
      <c r="A2" s="320">
        <v>1</v>
      </c>
      <c r="B2" s="320" t="s">
        <v>508</v>
      </c>
      <c r="C2" s="382">
        <v>44074</v>
      </c>
      <c r="D2" s="320" t="s">
        <v>636</v>
      </c>
      <c r="E2" s="320" t="s">
        <v>638</v>
      </c>
      <c r="F2" s="320" t="s">
        <v>637</v>
      </c>
      <c r="G2" s="374">
        <v>49914</v>
      </c>
      <c r="H2" s="340"/>
      <c r="I2" s="320"/>
    </row>
    <row r="3" spans="1:9" ht="15.75">
      <c r="A3" s="320">
        <v>2</v>
      </c>
      <c r="B3" s="383" t="s">
        <v>493</v>
      </c>
      <c r="C3" s="196">
        <v>43951</v>
      </c>
      <c r="D3" s="320" t="s">
        <v>578</v>
      </c>
      <c r="E3" s="320" t="s">
        <v>487</v>
      </c>
      <c r="F3" s="373" t="s">
        <v>498</v>
      </c>
      <c r="G3" s="374">
        <v>8817</v>
      </c>
      <c r="H3" s="340"/>
      <c r="I3" s="320"/>
    </row>
    <row r="4" spans="1:9" ht="15.75">
      <c r="A4" s="320">
        <v>3</v>
      </c>
      <c r="B4" s="383" t="s">
        <v>492</v>
      </c>
      <c r="C4" s="196">
        <v>43951</v>
      </c>
      <c r="D4" s="320" t="s">
        <v>578</v>
      </c>
      <c r="E4" s="320" t="s">
        <v>487</v>
      </c>
      <c r="F4" s="191" t="s">
        <v>495</v>
      </c>
      <c r="G4" s="384">
        <v>898686.21</v>
      </c>
      <c r="H4" s="340"/>
      <c r="I4" s="320"/>
    </row>
    <row r="5" spans="1:9" ht="15.75">
      <c r="A5" s="320">
        <v>4</v>
      </c>
      <c r="B5" s="383" t="s">
        <v>491</v>
      </c>
      <c r="C5" s="196">
        <v>43951</v>
      </c>
      <c r="D5" s="320" t="s">
        <v>578</v>
      </c>
      <c r="E5" s="320" t="s">
        <v>487</v>
      </c>
      <c r="F5" s="191" t="s">
        <v>495</v>
      </c>
      <c r="G5" s="384">
        <v>1218491.82</v>
      </c>
      <c r="H5" s="340"/>
      <c r="I5" s="320"/>
    </row>
    <row r="6" spans="1:9" ht="15.75">
      <c r="A6" s="320">
        <v>5</v>
      </c>
      <c r="B6" s="372" t="s">
        <v>512</v>
      </c>
      <c r="C6" s="371">
        <v>43907</v>
      </c>
      <c r="D6" s="320" t="s">
        <v>578</v>
      </c>
      <c r="E6" s="320" t="s">
        <v>487</v>
      </c>
      <c r="F6" s="191" t="s">
        <v>495</v>
      </c>
      <c r="G6" s="384">
        <v>977036.6</v>
      </c>
      <c r="H6" s="340"/>
      <c r="I6" s="320"/>
    </row>
    <row r="7" spans="1:9" ht="15.75">
      <c r="A7" s="320">
        <v>6</v>
      </c>
      <c r="B7" s="385" t="s">
        <v>488</v>
      </c>
      <c r="C7" s="193">
        <v>43684</v>
      </c>
      <c r="D7" s="320" t="s">
        <v>579</v>
      </c>
      <c r="E7" s="320" t="s">
        <v>28</v>
      </c>
      <c r="F7" s="372" t="s">
        <v>495</v>
      </c>
      <c r="G7" s="386">
        <v>7260</v>
      </c>
      <c r="H7" s="340"/>
      <c r="I7" s="320"/>
    </row>
    <row r="8" spans="1:9" ht="15.75">
      <c r="A8" s="320">
        <v>7</v>
      </c>
      <c r="B8" s="385" t="s">
        <v>489</v>
      </c>
      <c r="C8" s="193">
        <v>43684</v>
      </c>
      <c r="D8" s="320" t="s">
        <v>579</v>
      </c>
      <c r="E8" s="320" t="s">
        <v>28</v>
      </c>
      <c r="F8" s="373" t="s">
        <v>495</v>
      </c>
      <c r="G8" s="374">
        <v>392350</v>
      </c>
      <c r="H8" s="340"/>
      <c r="I8" s="320"/>
    </row>
    <row r="9" spans="1:9" ht="15.75">
      <c r="A9" s="320">
        <v>8</v>
      </c>
      <c r="B9" s="385" t="s">
        <v>490</v>
      </c>
      <c r="C9" s="201">
        <v>43684</v>
      </c>
      <c r="D9" s="320" t="s">
        <v>579</v>
      </c>
      <c r="E9" s="320" t="s">
        <v>28</v>
      </c>
      <c r="F9" s="373" t="s">
        <v>495</v>
      </c>
      <c r="G9" s="374">
        <v>207679.61</v>
      </c>
      <c r="H9" s="340"/>
      <c r="I9" s="320"/>
    </row>
    <row r="10" spans="1:9" ht="15.75">
      <c r="A10" s="320">
        <v>9</v>
      </c>
      <c r="B10" s="372" t="s">
        <v>503</v>
      </c>
      <c r="C10" s="371">
        <v>44074</v>
      </c>
      <c r="D10" s="320" t="s">
        <v>581</v>
      </c>
      <c r="E10" s="320" t="s">
        <v>29</v>
      </c>
      <c r="F10" s="373" t="s">
        <v>495</v>
      </c>
      <c r="G10" s="387">
        <v>408000</v>
      </c>
      <c r="H10" s="340"/>
      <c r="I10" s="320"/>
    </row>
    <row r="11" spans="1:9" ht="15.75">
      <c r="A11" s="320">
        <v>10</v>
      </c>
      <c r="B11" s="372" t="s">
        <v>513</v>
      </c>
      <c r="C11" s="371">
        <v>43818</v>
      </c>
      <c r="D11" s="320" t="s">
        <v>580</v>
      </c>
      <c r="E11" s="320" t="s">
        <v>586</v>
      </c>
      <c r="F11" s="372" t="s">
        <v>495</v>
      </c>
      <c r="G11" s="388">
        <v>120000</v>
      </c>
      <c r="H11" s="340"/>
      <c r="I11" s="320"/>
    </row>
    <row r="12" spans="1:9" ht="15.75">
      <c r="A12" s="320">
        <v>11</v>
      </c>
      <c r="B12" s="372" t="s">
        <v>504</v>
      </c>
      <c r="C12" s="371">
        <v>44074</v>
      </c>
      <c r="D12" s="320" t="s">
        <v>582</v>
      </c>
      <c r="E12" s="320" t="s">
        <v>29</v>
      </c>
      <c r="F12" s="372" t="s">
        <v>502</v>
      </c>
      <c r="G12" s="388">
        <v>32994.19</v>
      </c>
      <c r="H12" s="340"/>
      <c r="I12" s="320"/>
    </row>
    <row r="13" spans="1:9" ht="47.25">
      <c r="A13" s="320">
        <v>12</v>
      </c>
      <c r="B13" s="372" t="s">
        <v>17</v>
      </c>
      <c r="C13" s="371">
        <v>43131</v>
      </c>
      <c r="D13" s="320" t="s">
        <v>585</v>
      </c>
      <c r="E13" s="320" t="s">
        <v>30</v>
      </c>
      <c r="F13" s="372" t="s">
        <v>501</v>
      </c>
      <c r="G13" s="387">
        <v>121634.40000000002</v>
      </c>
      <c r="H13" s="340"/>
      <c r="I13" s="320"/>
    </row>
    <row r="14" spans="1:9" ht="15.75">
      <c r="A14" s="320">
        <v>13</v>
      </c>
      <c r="B14" s="372" t="s">
        <v>508</v>
      </c>
      <c r="C14" s="371">
        <v>44104</v>
      </c>
      <c r="D14" s="372" t="s">
        <v>583</v>
      </c>
      <c r="E14" s="372" t="s">
        <v>587</v>
      </c>
      <c r="F14" s="373" t="s">
        <v>494</v>
      </c>
      <c r="G14" s="374">
        <v>49914</v>
      </c>
      <c r="H14" s="341"/>
      <c r="I14" s="320"/>
    </row>
    <row r="15" spans="1:9" ht="15.75">
      <c r="A15" s="320">
        <v>14</v>
      </c>
      <c r="B15" s="372" t="s">
        <v>509</v>
      </c>
      <c r="C15" s="371">
        <v>44104</v>
      </c>
      <c r="D15" s="372" t="s">
        <v>584</v>
      </c>
      <c r="E15" s="372" t="s">
        <v>588</v>
      </c>
      <c r="F15" s="373" t="s">
        <v>500</v>
      </c>
      <c r="G15" s="374">
        <v>98648</v>
      </c>
      <c r="H15" s="341"/>
      <c r="I15" s="320"/>
    </row>
    <row r="17" spans="7:7">
      <c r="G17" s="306">
        <f>SUM(G2:G16)</f>
        <v>4591425.830000001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F41528ADBA845A55CC493624060CB" ma:contentTypeVersion="10" ma:contentTypeDescription="Create a new document." ma:contentTypeScope="" ma:versionID="4e6dbe1ce6af564ff44bb2582178cffb">
  <xsd:schema xmlns:xsd="http://www.w3.org/2001/XMLSchema" xmlns:xs="http://www.w3.org/2001/XMLSchema" xmlns:p="http://schemas.microsoft.com/office/2006/metadata/properties" xmlns:ns3="643b1a67-f964-4c37-84ea-c5ef99b1d9d8" xmlns:ns4="60cda3f3-2c5f-4212-9f18-56a7e3c8bf65" targetNamespace="http://schemas.microsoft.com/office/2006/metadata/properties" ma:root="true" ma:fieldsID="25a61854e479ae1c951843169ed5cea2" ns3:_="" ns4:_="">
    <xsd:import namespace="643b1a67-f964-4c37-84ea-c5ef99b1d9d8"/>
    <xsd:import namespace="60cda3f3-2c5f-4212-9f18-56a7e3c8b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b1a67-f964-4c37-84ea-c5ef99b1d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da3f3-2c5f-4212-9f18-56a7e3c8b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D38504-9704-4255-BEC1-CCA0883C7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b1a67-f964-4c37-84ea-c5ef99b1d9d8"/>
    <ds:schemaRef ds:uri="60cda3f3-2c5f-4212-9f18-56a7e3c8b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5DD464-10EB-4428-8B0C-6502BA1F3D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83475D-ABD0-4169-BFA9-C8AF1A3F9D2F}">
  <ds:schemaRefs>
    <ds:schemaRef ds:uri="http://purl.org/dc/elements/1.1/"/>
    <ds:schemaRef ds:uri="http://www.w3.org/XML/1998/namespace"/>
    <ds:schemaRef ds:uri="http://purl.org/dc/dcmitype/"/>
    <ds:schemaRef ds:uri="643b1a67-f964-4c37-84ea-c5ef99b1d9d8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0cda3f3-2c5f-4212-9f18-56a7e3c8bf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QAC</vt:lpstr>
      <vt:lpstr>QEC</vt:lpstr>
      <vt:lpstr>Hoja4</vt:lpstr>
      <vt:lpstr>CXP-QD</vt:lpstr>
      <vt:lpstr>Hoja2</vt:lpstr>
      <vt:lpstr>Hoja1</vt:lpstr>
      <vt:lpstr>Convenios -Prov.</vt:lpstr>
      <vt:lpstr>Provisiones </vt:lpstr>
      <vt:lpstr>GESTION PASADA</vt:lpstr>
      <vt:lpstr>PROCESOS DEVUELTOS SIGEF</vt:lpstr>
      <vt:lpstr>PAGOS </vt:lpstr>
      <vt:lpstr>Hoja3</vt:lpstr>
      <vt:lpstr>'Convenios -Prov.'!Área_de_impresión</vt:lpstr>
      <vt:lpstr>'CXP-QD'!Área_de_impresión</vt:lpstr>
      <vt:lpstr>'PROCESOS DEVUELTOS SIGEF'!Área_de_impresión</vt:lpstr>
      <vt:lpstr>'Provisiones '!Área_de_impresión</vt:lpstr>
      <vt:lpstr>QAC!Área_de_impresión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0x010100424F41528ADBA845A55CC493624060CB</vt:lpwstr>
  </property>
</Properties>
</file>